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media/image1.jpeg" ContentType="image/jpeg"/>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Angaben Partnerschaft" sheetId="1" r:id="rId4"/>
    <sheet name="Bestellliste - Table 1" sheetId="2" r:id="rId5"/>
    <sheet name="Legende" sheetId="3" r:id="rId6"/>
  </sheets>
</workbook>
</file>

<file path=xl/sharedStrings.xml><?xml version="1.0" encoding="utf-8"?>
<sst xmlns="http://schemas.openxmlformats.org/spreadsheetml/2006/main" uniqueCount="322">
  <si>
    <r>
      <rPr>
        <u val="single"/>
        <sz val="30"/>
        <color indexed="8"/>
        <rFont val="Helvetica Neue"/>
      </rPr>
      <t>Bestellliste Kampagne 22’Herbst</t>
    </r>
  </si>
  <si>
    <t>Partner# vorhanden?</t>
  </si>
  <si>
    <t>Bitte auswählen</t>
  </si>
  <si>
    <t>Partner#:</t>
  </si>
  <si>
    <t>nein</t>
  </si>
  <si>
    <t>Ja/Nein auswählen</t>
  </si>
  <si>
    <t>⇢ bitte die Kunden# eintragen</t>
  </si>
  <si>
    <t>Fragebogen zur Partnerschaft</t>
  </si>
  <si>
    <t>Hauptveranwortliche*r</t>
  </si>
  <si>
    <t>Unternehmerische Details</t>
  </si>
  <si>
    <t>Allgemeine Kontaktinformationen</t>
  </si>
  <si>
    <t>Vorname</t>
  </si>
  <si>
    <t>-</t>
  </si>
  <si>
    <t>Firmenname</t>
  </si>
  <si>
    <t>Rechtsform</t>
  </si>
  <si>
    <t>E-Mail</t>
  </si>
  <si>
    <t>Nachname</t>
  </si>
  <si>
    <t>Bankname</t>
  </si>
  <si>
    <t>Ust-IdNr.</t>
  </si>
  <si>
    <t>Telefon-Nr.</t>
  </si>
  <si>
    <t>Position</t>
  </si>
  <si>
    <t>IBAN</t>
  </si>
  <si>
    <t>Webseite</t>
  </si>
  <si>
    <t>(Angabe wichtig für Gutschriften)</t>
  </si>
  <si>
    <t>Rechnungsadresse</t>
  </si>
  <si>
    <t>entspricht Lieferadresse?</t>
  </si>
  <si>
    <t>bitte auswählen</t>
  </si>
  <si>
    <r>
      <rPr>
        <b val="1"/>
        <u val="single"/>
        <sz val="10"/>
        <color indexed="8"/>
        <rFont val="Helvetica Neue"/>
      </rPr>
      <t>Lieferadresse</t>
    </r>
    <r>
      <rPr>
        <b val="1"/>
        <sz val="10"/>
        <color indexed="8"/>
        <rFont val="Helvetica Neue"/>
      </rPr>
      <t xml:space="preserve"> </t>
    </r>
    <r>
      <rPr>
        <sz val="10"/>
        <color indexed="8"/>
        <rFont val="Helvetica Neue"/>
      </rPr>
      <t>(nur wenn abweichend)</t>
    </r>
  </si>
  <si>
    <t>LMK-Ansprechpartner</t>
  </si>
  <si>
    <t>Strasse</t>
  </si>
  <si>
    <t>Nr:</t>
  </si>
  <si>
    <t>ja</t>
  </si>
  <si>
    <t>Name:</t>
  </si>
  <si>
    <t>Aeneas, Patrick</t>
  </si>
  <si>
    <t>Ort</t>
  </si>
  <si>
    <t>PLZ:</t>
  </si>
  <si>
    <t>E-Mail:</t>
  </si>
  <si>
    <r>
      <rPr>
        <u val="single"/>
        <sz val="11"/>
        <color indexed="23"/>
        <rFont val="Arial"/>
      </rPr>
      <t>bestellung@lebensmittelkampagne.ch</t>
    </r>
  </si>
  <si>
    <t>Land</t>
  </si>
  <si>
    <t>Schweiz</t>
  </si>
  <si>
    <t>Telefon:</t>
  </si>
  <si>
    <t>076 581 5992</t>
  </si>
  <si>
    <r>
      <rPr>
        <b val="1"/>
        <u val="single"/>
        <sz val="10"/>
        <color indexed="8"/>
        <rFont val="Helvetica Neue"/>
      </rPr>
      <t>Kontakt f. Buchhaltung</t>
    </r>
    <r>
      <rPr>
        <sz val="10"/>
        <color indexed="8"/>
        <rFont val="Helvetica Neue"/>
      </rPr>
      <t xml:space="preserve"> (nur wenn vorhanden)</t>
    </r>
  </si>
  <si>
    <r>
      <rPr>
        <b val="1"/>
        <u val="single"/>
        <sz val="10"/>
        <color indexed="8"/>
        <rFont val="Helvetica Neue"/>
      </rPr>
      <t>Kontakt f. Anlieferung</t>
    </r>
    <r>
      <rPr>
        <sz val="10"/>
        <color indexed="8"/>
        <rFont val="Helvetica Neue"/>
      </rPr>
      <t xml:space="preserve"> (nur wenn abweichend)</t>
    </r>
  </si>
  <si>
    <t>Ladenöffnungszeiten:</t>
  </si>
  <si>
    <t>Ansprechpartner*In</t>
  </si>
  <si>
    <t>Ansprechparter*In</t>
  </si>
  <si>
    <t>Lieferung zu diesen Zeiten möglich?</t>
  </si>
  <si>
    <t>WICHTIG: Vor Eingabe der Bestellmenge folgende Fragen beantworten!</t>
  </si>
  <si>
    <r>
      <rPr>
        <b val="1"/>
        <u val="single"/>
        <sz val="9"/>
        <color indexed="8"/>
        <rFont val="Helvetica Neue"/>
      </rPr>
      <t xml:space="preserve">Zusatzinfo
</t>
    </r>
    <r>
      <rPr>
        <sz val="9"/>
        <color indexed="8"/>
        <rFont val="Helvetica Neue"/>
      </rPr>
      <t>(für die Anieferung)</t>
    </r>
  </si>
  <si>
    <t>Soll die Rechnung biokonform sein?</t>
  </si>
  <si>
    <t>Die Artikel sind auf dem nächsten Blatt</t>
  </si>
  <si>
    <t>Auszug aus der „LEGENDE“</t>
  </si>
  <si>
    <t>*¹ Bio-Deklaration (bio-konforme Rechnung)</t>
  </si>
  <si>
    <t>ACHTUNG: Obwohl wir ein Bio-zertifiziertes Unternehmen sind, stellen wir nicht pauschal eine biokonforme Rechnung aus.</t>
  </si>
  <si>
    <t>Bei Bedarf können wir ein Biozertifikat zu allen ausgewiesenen Produkten ausstellen. Besteht die Notwendigkeit hierfür, muss auf dem ersten Blatt die Frage „Soll Rechnung</t>
  </si>
  <si>
    <t>biokonform sein?“ mit einem „Ja“ beantwortet sein. Wir empfehlen die Ausstellung einer biokonformen Rechnung, damit die Waren im Verkauf als Bio-Waren deklariert</t>
  </si>
  <si>
    <t>werden dürfen. Um den administrativen Mehraufwand und Beitragszahlungen bei den Institutionen zu decken, berechnen wir bei der Ausstellung einer biokonformen</t>
  </si>
  <si>
    <t>Rechnung CHF 100.00/Auftrag.</t>
  </si>
  <si>
    <r>
      <rPr>
        <sz val="40"/>
        <color indexed="8"/>
        <rFont val="Arial"/>
      </rPr>
      <t>Bestellliste Kampagne 22’Herbst</t>
    </r>
  </si>
  <si>
    <t>Kund*innen-Nr.:</t>
  </si>
  <si>
    <r>
      <rPr>
        <sz val="12"/>
        <color indexed="8"/>
        <rFont val="Arial"/>
      </rPr>
      <t>Die Bestellung für die Kampagne Herbst 2022 kann nun aufgegeben werden. Bis zum Do., 29. Sept. 2022 (Stichtag) nehmen wir Bestellungen per eMail entgegen. Bitte schickt uns dafür die ausgefüllte Tabelle an bestellung@lebensmittelkampagne.com. Vielen herzlichen Dank!</t>
    </r>
  </si>
  <si>
    <r>
      <rPr>
        <sz val="12"/>
        <color indexed="8"/>
        <rFont val="Arial"/>
      </rPr>
      <t>Zwischentotal f. Lieferung 22’Herbst</t>
    </r>
  </si>
  <si>
    <t>Weitere Hinweise findest Du in der Legende (3. Seite)</t>
  </si>
  <si>
    <t>Lebensmittelkampagne Schweiz
Aeneas Hürlimann, Patrick Culik
Glaserbergstr. 34
4056 Basel
www.lebensmittelkampagne.com</t>
  </si>
  <si>
    <t>Versandkosten</t>
  </si>
  <si>
    <t>Auslieferung findet zw. dem 29. November 2022 und 5. Dezember 2022 statt.</t>
  </si>
  <si>
    <t>Mindermengenzuschlag</t>
  </si>
  <si>
    <t>Zusatzkosten „Bio“</t>
  </si>
  <si>
    <t>TOTAL BETRAG:</t>
  </si>
  <si>
    <t>Jahresbedarf</t>
  </si>
  <si>
    <t>Bei Bestellungen unter CHF 450.00 Warenwert fällt ein Mindermengenzuschlag von CHF 50.00 an. Eine gute Gelegenheit, Gleichgesinnte in der Nähe zu finden. Erstbestellungen sind davon ausgenommen.</t>
  </si>
  <si>
    <t>Mit dieser Kampagne fragen wir den Jahresbedarf ab. Das ist für unsere Logistik und vor allem die der Höfe sehr wichtig. So können wir den Lagerbestand nach Eurem Bedürfnissen gestalten, es läuft keine Ware unnötig ab oder geht uns frühzeitig aus, so wie das in der Vergangenheit schon öfters das Problem wurde.</t>
  </si>
  <si>
    <t>Netto = Bruttopreise, da Einkauf direkt in EU</t>
  </si>
  <si>
    <t>Bitte gebt uns unbedingt an, welche Teilmenge vom Jahresbedarf wir Euch zum Liefertermin der Herbstkampagne bringen sollen. (Gleiche Menge bedeutet, dass der komplette Jahresbedarf einmal ausgeliefert wird und dadurch nur einmal Lieferkosten anfallen). Erstbestellungen können von dieser Abfrage ausgenommen sein. Bei Fragen helfen wir gerne weiter!</t>
  </si>
  <si>
    <t>Erntezeitpunkt und Verfügbarkeiten EF=Erntefrisch, X=Lager</t>
  </si>
  <si>
    <r>
      <rPr>
        <b val="1"/>
        <sz val="20"/>
        <color indexed="8"/>
        <rFont val="Arial"/>
      </rPr>
      <t xml:space="preserve">Speiseöle
</t>
    </r>
    <r>
      <rPr>
        <sz val="11"/>
        <color indexed="8"/>
        <rFont val="Arial"/>
      </rPr>
      <t>Hauptgruppe</t>
    </r>
  </si>
  <si>
    <t>Artikel-Nr</t>
  </si>
  <si>
    <t>Verpackung</t>
  </si>
  <si>
    <t>VK Einheit</t>
  </si>
  <si>
    <t>Preis CHF / VK Einheit</t>
  </si>
  <si>
    <t>Preis CHF / kg o. Liter</t>
  </si>
  <si>
    <t>Fairshare-Rate</t>
  </si>
  <si>
    <t>JAHRES-BEDARF</t>
  </si>
  <si>
    <t>Einheit</t>
  </si>
  <si>
    <r>
      <rPr>
        <b val="1"/>
        <sz val="11"/>
        <color indexed="8"/>
        <rFont val="Arial"/>
      </rPr>
      <t>davon Liefermenge f. 22’Herbst</t>
    </r>
  </si>
  <si>
    <r>
      <rPr>
        <sz val="11"/>
        <color indexed="8"/>
        <rFont val="Arial"/>
      </rPr>
      <t>Mein Betrag f. 22’Herbst</t>
    </r>
  </si>
  <si>
    <t>Level</t>
  </si>
  <si>
    <t>Erzeuger-kennung</t>
  </si>
  <si>
    <t>Bio-Deklaration möglich?</t>
  </si>
  <si>
    <t>Haltbarkeit in Tage ab Ernte</t>
  </si>
  <si>
    <t>Lagerhinweise</t>
  </si>
  <si>
    <t>Besondere Produkthinweise</t>
  </si>
  <si>
    <t>Besondere Verpackungshinweise</t>
  </si>
  <si>
    <t xml:space="preserve">Frühling </t>
  </si>
  <si>
    <t>Sommer</t>
  </si>
  <si>
    <t>Herbst</t>
  </si>
  <si>
    <t>Winter</t>
  </si>
  <si>
    <t>n.a. Erzeuger VASI3</t>
  </si>
  <si>
    <t>n.a.</t>
  </si>
  <si>
    <t>Stk.</t>
  </si>
  <si>
    <t>KORI1</t>
  </si>
  <si>
    <t>MEGA1</t>
  </si>
  <si>
    <t>VRIS1</t>
  </si>
  <si>
    <t>NEME1</t>
  </si>
  <si>
    <t xml:space="preserve"> </t>
  </si>
  <si>
    <t>Das 19l Fass vom Erzeuger Panagiotis Marantos „VASI3“ und Athanasios Katsetos „LOUT1“ findet ihr als Lagerartikel 
im letzten Teil der Bestellliste. Erntefrisches Olivenöl in abgabefertigen Gebinden können wir auf Grund des aktuellen 
sehr trockenen Mikroklimas im Naturschutzgebiet Kap Akritas und in Loutraki erst wieder zur Frühlingskampagne ausliefern!</t>
  </si>
  <si>
    <t>n.a. Erzeuger LOUT1</t>
  </si>
  <si>
    <r>
      <rPr>
        <sz val="10"/>
        <color indexed="8"/>
        <rFont val="Helvetica Neue"/>
      </rPr>
      <t>Erntezeitpunkt und Verfügbarkeiten EF=Erntefrisch, X=Lager</t>
    </r>
  </si>
  <si>
    <r>
      <rPr>
        <b val="1"/>
        <sz val="20"/>
        <color indexed="8"/>
        <rFont val="Arial"/>
      </rPr>
      <t>Antipasti</t>
    </r>
    <r>
      <rPr>
        <sz val="12"/>
        <color indexed="8"/>
        <rFont val="Arial"/>
      </rPr>
      <t xml:space="preserve">
</t>
    </r>
    <r>
      <rPr>
        <sz val="11"/>
        <color indexed="8"/>
        <rFont val="Arial"/>
      </rPr>
      <t>Hauptgruppe</t>
    </r>
  </si>
  <si>
    <r>
      <rPr>
        <sz val="11"/>
        <color indexed="8"/>
        <rFont val="Arial"/>
      </rPr>
      <t>Artikel-Nr</t>
    </r>
  </si>
  <si>
    <r>
      <rPr>
        <sz val="11"/>
        <color indexed="8"/>
        <rFont val="Arial"/>
      </rPr>
      <t>Verpackung</t>
    </r>
  </si>
  <si>
    <r>
      <rPr>
        <sz val="11"/>
        <color indexed="8"/>
        <rFont val="Arial"/>
      </rPr>
      <t>VK Einheit</t>
    </r>
  </si>
  <si>
    <r>
      <rPr>
        <sz val="11"/>
        <color indexed="8"/>
        <rFont val="Arial"/>
      </rPr>
      <t>Preis CHF / VK Einheit</t>
    </r>
  </si>
  <si>
    <r>
      <rPr>
        <sz val="11"/>
        <color indexed="8"/>
        <rFont val="Arial"/>
      </rPr>
      <t>Preis CHF / kg o. Liter</t>
    </r>
  </si>
  <si>
    <r>
      <rPr>
        <sz val="11"/>
        <color indexed="8"/>
        <rFont val="Arial"/>
      </rPr>
      <t>Fairshare-Rate</t>
    </r>
  </si>
  <si>
    <r>
      <rPr>
        <b val="1"/>
        <sz val="11"/>
        <color indexed="8"/>
        <rFont val="Arial"/>
      </rPr>
      <t>JAHRES-BEDARF</t>
    </r>
  </si>
  <si>
    <r>
      <rPr>
        <b val="1"/>
        <sz val="11"/>
        <color indexed="8"/>
        <rFont val="Arial"/>
      </rPr>
      <t>Einheit</t>
    </r>
  </si>
  <si>
    <r>
      <rPr>
        <sz val="10"/>
        <color indexed="8"/>
        <rFont val="Helvetica Neue"/>
      </rPr>
      <t>Level</t>
    </r>
  </si>
  <si>
    <r>
      <rPr>
        <sz val="10"/>
        <color indexed="8"/>
        <rFont val="Helvetica Neue"/>
      </rPr>
      <t>Erzeuger-kennung</t>
    </r>
  </si>
  <si>
    <r>
      <rPr>
        <sz val="10"/>
        <color indexed="8"/>
        <rFont val="Helvetica Neue"/>
      </rPr>
      <t>Bio-Deklaration möglich?</t>
    </r>
  </si>
  <si>
    <r>
      <rPr>
        <sz val="10"/>
        <color indexed="8"/>
        <rFont val="Helvetica Neue"/>
      </rPr>
      <t>Haltbarkeit in Tage ab Ernte</t>
    </r>
  </si>
  <si>
    <r>
      <rPr>
        <sz val="10"/>
        <color indexed="8"/>
        <rFont val="Helvetica Neue"/>
      </rPr>
      <t>Lagerhinweise</t>
    </r>
  </si>
  <si>
    <r>
      <rPr>
        <sz val="10"/>
        <color indexed="8"/>
        <rFont val="Helvetica Neue"/>
      </rPr>
      <t>Besondere Produkthinweise</t>
    </r>
  </si>
  <si>
    <r>
      <rPr>
        <sz val="10"/>
        <color indexed="8"/>
        <rFont val="Helvetica Neue"/>
      </rPr>
      <t>Besondere Verpackungshinweise</t>
    </r>
  </si>
  <si>
    <r>
      <rPr>
        <sz val="10"/>
        <color indexed="8"/>
        <rFont val="Helvetica Neue"/>
      </rPr>
      <t xml:space="preserve">Frühling </t>
    </r>
  </si>
  <si>
    <r>
      <rPr>
        <sz val="10"/>
        <color indexed="8"/>
        <rFont val="Helvetica Neue"/>
      </rPr>
      <t>Sommer</t>
    </r>
  </si>
  <si>
    <r>
      <rPr>
        <sz val="10"/>
        <color indexed="8"/>
        <rFont val="Helvetica Neue"/>
      </rPr>
      <t>Herbst</t>
    </r>
  </si>
  <si>
    <r>
      <rPr>
        <sz val="10"/>
        <color indexed="8"/>
        <rFont val="Helvetica Neue"/>
      </rPr>
      <t>Winter</t>
    </r>
  </si>
  <si>
    <t>n.a. Grüne Oliven mit Stein</t>
  </si>
  <si>
    <t>n.a. Grüne Oliven ohne Stein</t>
  </si>
  <si>
    <t>n.a. Schwarze Oliven mit Stein</t>
  </si>
  <si>
    <t>n.a. Schwarze Oliven ohne Stein</t>
  </si>
  <si>
    <t>n.a. weitere Antipasti</t>
  </si>
  <si>
    <t>Zur Zeit haben wir nur noch Lagerware bei den Antipasti. Wir freuen uns, wenn wir diese zeitnah verteilt bekommen. Die Produkte findet ihr am Ende der Bestellliste.</t>
  </si>
  <si>
    <t>Nüsse und Ölsamen</t>
  </si>
  <si>
    <r>
      <rPr>
        <sz val="10"/>
        <color indexed="9"/>
        <rFont val="Helvetica Neue"/>
      </rPr>
      <t>Artikel-Nr</t>
    </r>
  </si>
  <si>
    <r>
      <rPr>
        <sz val="10"/>
        <color indexed="9"/>
        <rFont val="Helvetica Neue"/>
      </rPr>
      <t>Verpackung</t>
    </r>
  </si>
  <si>
    <r>
      <rPr>
        <sz val="10"/>
        <color indexed="9"/>
        <rFont val="Helvetica Neue"/>
      </rPr>
      <t>VK Einheit</t>
    </r>
  </si>
  <si>
    <r>
      <rPr>
        <sz val="10"/>
        <color indexed="9"/>
        <rFont val="Helvetica Neue"/>
      </rPr>
      <t>Preis CHF / VK Einheit</t>
    </r>
  </si>
  <si>
    <r>
      <rPr>
        <sz val="10"/>
        <color indexed="9"/>
        <rFont val="Helvetica Neue"/>
      </rPr>
      <t>Preis CHF / kg o. Liter</t>
    </r>
  </si>
  <si>
    <r>
      <rPr>
        <sz val="10"/>
        <color indexed="9"/>
        <rFont val="Helvetica Neue"/>
      </rPr>
      <t>Fairshare-Rate</t>
    </r>
  </si>
  <si>
    <r>
      <rPr>
        <b val="1"/>
        <sz val="10"/>
        <color indexed="9"/>
        <rFont val="Helvetica Neue"/>
      </rPr>
      <t>JAHRES-BEDARF</t>
    </r>
  </si>
  <si>
    <r>
      <rPr>
        <b val="1"/>
        <sz val="11"/>
        <color indexed="9"/>
        <rFont val="Arial"/>
      </rPr>
      <t>davon Liefermenge f. 22’Herbst</t>
    </r>
  </si>
  <si>
    <r>
      <rPr>
        <sz val="11"/>
        <color indexed="9"/>
        <rFont val="Arial"/>
      </rPr>
      <t>Mein Betrag f. 22’Herbst</t>
    </r>
  </si>
  <si>
    <r>
      <rPr>
        <sz val="10"/>
        <color indexed="9"/>
        <rFont val="Helvetica Neue"/>
      </rPr>
      <t>Level</t>
    </r>
  </si>
  <si>
    <r>
      <rPr>
        <sz val="10"/>
        <color indexed="9"/>
        <rFont val="Helvetica Neue"/>
      </rPr>
      <t>Erzeuger-kennung</t>
    </r>
  </si>
  <si>
    <r>
      <rPr>
        <sz val="10"/>
        <color indexed="9"/>
        <rFont val="Helvetica Neue"/>
      </rPr>
      <t>Bio-Deklaration möglich?</t>
    </r>
  </si>
  <si>
    <r>
      <rPr>
        <sz val="10"/>
        <color indexed="9"/>
        <rFont val="Helvetica Neue"/>
      </rPr>
      <t>Haltbarkeit in Tage ab Ernte</t>
    </r>
  </si>
  <si>
    <r>
      <rPr>
        <sz val="10"/>
        <color indexed="9"/>
        <rFont val="Helvetica Neue"/>
      </rPr>
      <t>Lagerhinweise</t>
    </r>
  </si>
  <si>
    <r>
      <rPr>
        <sz val="10"/>
        <color indexed="9"/>
        <rFont val="Helvetica Neue"/>
      </rPr>
      <t>Besondere Produkthinweise</t>
    </r>
  </si>
  <si>
    <r>
      <rPr>
        <sz val="10"/>
        <color indexed="9"/>
        <rFont val="Helvetica Neue"/>
      </rPr>
      <t>Besondere Verpackungshinweise</t>
    </r>
  </si>
  <si>
    <r>
      <rPr>
        <sz val="10"/>
        <color indexed="9"/>
        <rFont val="Helvetica Neue"/>
      </rPr>
      <t xml:space="preserve">Frühling </t>
    </r>
  </si>
  <si>
    <r>
      <rPr>
        <sz val="10"/>
        <color indexed="9"/>
        <rFont val="Helvetica Neue"/>
      </rPr>
      <t>Sommer</t>
    </r>
  </si>
  <si>
    <r>
      <rPr>
        <sz val="10"/>
        <color indexed="9"/>
        <rFont val="Helvetica Neue"/>
      </rPr>
      <t>Herbst</t>
    </r>
  </si>
  <si>
    <r>
      <rPr>
        <sz val="10"/>
        <color indexed="9"/>
        <rFont val="Helvetica Neue"/>
      </rPr>
      <t>Winter</t>
    </r>
  </si>
  <si>
    <t>Mandeln, geschält, natur - im Vakuumbeutel</t>
  </si>
  <si>
    <t>100042</t>
  </si>
  <si>
    <t>2 x 2 kg</t>
  </si>
  <si>
    <t>L3</t>
  </si>
  <si>
    <t>720</t>
  </si>
  <si>
    <t>Bitte unter 23°C lagern und vor direktem Sonnenlicht schützen. Nach dem Öffnen gut verschlossen an einem trockenem Ort aufbewahren.</t>
  </si>
  <si>
    <r>
      <rPr>
        <sz val="10"/>
        <color indexed="8"/>
        <rFont val="Helvetica Neue"/>
      </rPr>
      <t>EF</t>
    </r>
  </si>
  <si>
    <t>Pistazien, geschält, natur - im Papierbeutel</t>
  </si>
  <si>
    <t>100066</t>
  </si>
  <si>
    <t>12 x 0.1 kg</t>
  </si>
  <si>
    <t>L1</t>
  </si>
  <si>
    <t>Pistazien, mit Schale, geröstet &amp; gesalzen - im Papierbeutel</t>
  </si>
  <si>
    <t>100060</t>
  </si>
  <si>
    <t>12 x 0.25 kg</t>
  </si>
  <si>
    <t>Pistazien, geschält, natur - im Papiersack</t>
  </si>
  <si>
    <t>100069</t>
  </si>
  <si>
    <t>5 kg</t>
  </si>
  <si>
    <t>Pistazien, mit Schale, geröstet &amp; gesalzen - im Papiersack</t>
  </si>
  <si>
    <t>100063</t>
  </si>
  <si>
    <t>10 kg</t>
  </si>
  <si>
    <t>Sesam - Saat, getr. &amp; Mikronährstoffe aufgeschlüsselt durch Fermentation - im Papiersack</t>
  </si>
  <si>
    <t>100070</t>
  </si>
  <si>
    <t>L3, Premium</t>
  </si>
  <si>
    <t>ALMY1</t>
  </si>
  <si>
    <t>REGN1</t>
  </si>
  <si>
    <t>SANS1</t>
  </si>
  <si>
    <t>Trockenfrüchte</t>
  </si>
  <si>
    <t>Korinthen, sonnengetr. - ungeölt - in Kartonbox</t>
  </si>
  <si>
    <t>100137</t>
  </si>
  <si>
    <t>12.5 kg</t>
  </si>
  <si>
    <t>L0, Spezialität</t>
  </si>
  <si>
    <t>360</t>
  </si>
  <si>
    <t>Bitte unter 23°C und trocken lagern.</t>
  </si>
  <si>
    <t>Korinthen, traditionell, im Schatten getrocknet  - in Kartonbox</t>
  </si>
  <si>
    <t>100265</t>
  </si>
  <si>
    <t>12 x 0.2 kg</t>
  </si>
  <si>
    <t>Bitte zwischen 13-23°C und trocken lagern.</t>
  </si>
  <si>
    <t>Sultaninen, sonnengetr. - ohne Sulfat - im Vakuumbeutel</t>
  </si>
  <si>
    <t>100038</t>
  </si>
  <si>
    <t>HHOL1</t>
  </si>
  <si>
    <t>Imkereierzeugnisse &amp;  	Brotaufstriche</t>
  </si>
  <si>
    <t>Tahini - Bio-Sesam aus GR, sekundäre Pflanzenstoffe aufgeschlüsselt durch Fermentation - im Glas</t>
  </si>
  <si>
    <t>100169</t>
  </si>
  <si>
    <t>20 x 0.4 kg</t>
  </si>
  <si>
    <t>540</t>
  </si>
  <si>
    <t xml:space="preserve">Bitte nach dem Öffnen im Kühlschrank aufbewahren. </t>
  </si>
  <si>
    <t>Tahini mit Honig, von Hand abgefüllt - im Glas</t>
  </si>
  <si>
    <t>100166</t>
  </si>
  <si>
    <t>24 x 0.2 kg</t>
  </si>
  <si>
    <t>L2, Spezialität</t>
  </si>
  <si>
    <t>BINZ1</t>
  </si>
  <si>
    <t>ERGO1</t>
  </si>
  <si>
    <t>VASI3</t>
  </si>
  <si>
    <t>n.a. Fruchtzubereitungen &amp;  Marmeladen </t>
  </si>
  <si>
    <r>
      <rPr>
        <sz val="11"/>
        <color indexed="9"/>
        <rFont val="Arial"/>
      </rPr>
      <t>davon Liefermenge f. 22’Herbst</t>
    </r>
  </si>
  <si>
    <t>LOUT1</t>
  </si>
  <si>
    <t>Tee und Kräuter</t>
  </si>
  <si>
    <t>Bergtee, getr. - sideritis raeseri - in Kartonbox</t>
  </si>
  <si>
    <t>100176</t>
  </si>
  <si>
    <t>0.5 kg</t>
  </si>
  <si>
    <t>L2</t>
  </si>
  <si>
    <t>Bitte dunkel, gut verschlossen und trocken lagern.</t>
  </si>
  <si>
    <r>
      <rPr>
        <sz val="10"/>
        <color indexed="8"/>
        <rFont val="Helvetica Neue"/>
      </rPr>
      <t>X</t>
    </r>
  </si>
  <si>
    <t>Bergtee, getr. - sideritis raeseri - im Papierbeutel</t>
  </si>
  <si>
    <t>100178</t>
  </si>
  <si>
    <t>10 x 30 Gramm</t>
  </si>
  <si>
    <t>k. A.</t>
  </si>
  <si>
    <t>Zitronenmelisse, getr. - melissa oficinallis, Teeerzeugnis - im Papierbeutel</t>
  </si>
  <si>
    <t>100180</t>
  </si>
  <si>
    <t>n.a. Würzmittel</t>
  </si>
  <si>
    <t>META1</t>
  </si>
  <si>
    <t>Gewürze</t>
  </si>
  <si>
    <t>Estragon, getr. - artemisia dracunculus - im Papierbeutel</t>
  </si>
  <si>
    <t>100153</t>
  </si>
  <si>
    <t>Bitte dunkel und trocken lagern.</t>
  </si>
  <si>
    <t>Oregano, getr. - origanum vulgaris - gerebelt - im Papierbeutel</t>
  </si>
  <si>
    <t>100413</t>
  </si>
  <si>
    <t>1 kg</t>
  </si>
  <si>
    <t>Salbei - ganze Blätter, getr. - salvia oficinallis - im Papierbeutel</t>
  </si>
  <si>
    <t>100215</t>
  </si>
  <si>
    <t>n.a. Hülsenfrüchte</t>
  </si>
  <si>
    <t>SPAR1</t>
  </si>
  <si>
    <t>n.a. Kosmetik &amp; Haushalt</t>
  </si>
  <si>
    <t>n.a. Kunsthandwerk &amp;  Probierpackete </t>
  </si>
  <si>
    <t>Ersatzteile, Fässer, Zubehör </t>
  </si>
  <si>
    <t>Olivenölfässer</t>
  </si>
  <si>
    <t xml:space="preserve">Edelstahlfass AUSTAUSCHFASS - ohne weiteres Zubehör, wiederbefüllbar - INFOARTIKEL </t>
  </si>
  <si>
    <t>100300</t>
  </si>
  <si>
    <t>1 Stk.</t>
  </si>
  <si>
    <t>nicht relevant</t>
  </si>
  <si>
    <t>k.A.</t>
  </si>
  <si>
    <r>
      <rPr>
        <sz val="10"/>
        <color indexed="8"/>
        <rFont val="Helvetica Neue"/>
      </rPr>
      <t>Karton für den Rückversand aufbewahren! Wenn Fass leer, stellen wir ein kostenfreies Retoure-Label aus und lassen es euch als PDF zukommen.</t>
    </r>
  </si>
  <si>
    <t>Zubehör</t>
  </si>
  <si>
    <t xml:space="preserve">Ausguss aus Edelstahl für 0.5l Flasche, Stückgut - m. echtem Kork - </t>
  </si>
  <si>
    <t>100226</t>
  </si>
  <si>
    <t>p2</t>
  </si>
  <si>
    <t>AUSLAUFHAHN Standart - RUB-12-A316-LEVA-ACQUA  - Sansonse IT - 1/2“ Edelstahl-Hahn</t>
  </si>
  <si>
    <t>100460</t>
  </si>
  <si>
    <t>p0</t>
  </si>
  <si>
    <t>Bitte vor Feuchtigkeit schützen!</t>
  </si>
  <si>
    <t>Frischesiegel II - Selbstabfüller, für Bügelflaschen - Z1.1509.1091-J01 - Graspapier - auf Rolle mit 50 Etiketten</t>
  </si>
  <si>
    <t>100470</t>
  </si>
  <si>
    <t>CHF‎	10.36</t>
  </si>
  <si>
    <t xml:space="preserve">Holzolive, Schutz &amp; Deko für 1/2“ Auslaufhahn  - passend für 100460 - </t>
  </si>
  <si>
    <t>100451</t>
  </si>
  <si>
    <t>Pfandposition 'Rückgabe Edelstahlfass'  - Sansone - Rückvergütung</t>
  </si>
  <si>
    <t>100006</t>
  </si>
  <si>
    <t xml:space="preserve">Faltflyer - A4 - Projektdarstellung, Öko-Papier - als Stapel à 25 Faltbroschüren </t>
  </si>
  <si>
    <t>100282</t>
  </si>
  <si>
    <t>CHF‎	6.88</t>
  </si>
  <si>
    <t xml:space="preserve">INFOBLATT Umgang mit dem Edelstahl-Mehrwegfass_CH (DIN-A4), einlaminiert - </t>
  </si>
  <si>
    <t>100019</t>
  </si>
  <si>
    <t>CHF‎	3.74</t>
  </si>
  <si>
    <t xml:space="preserve">INFOBLATT Umgang mit dem Edelstahl-Mehrwegfass_EU (DIN-A4), einlaminiert - </t>
  </si>
  <si>
    <t>100014</t>
  </si>
  <si>
    <t xml:space="preserve">Versandkarton-Set 20l Olivenöl Kartonbox mit Innenring - Set mit 404859 Faltkarton (1 Stk.) &amp; 404860 Innenring (16 Stk.)  - Binz </t>
  </si>
  <si>
    <t>100417</t>
  </si>
  <si>
    <t xml:space="preserve">Hängeetikette Olivenöl - SA.100468, Öko-Papier - als Bündel à 20 Etiketten - „Selbstabfüller" - Ergotypiki </t>
  </si>
  <si>
    <t>100468</t>
  </si>
  <si>
    <t>Lagerartikel</t>
  </si>
  <si>
    <t>Mindestens haltbar bis:</t>
  </si>
  <si>
    <t>Olivenöl - Erzeuger VASI3</t>
  </si>
  <si>
    <t>Olivenöl 'Polyphenol' - nativ extra, natürlich gefiltert &amp; unter Schutz vor Sauerstoff verpackt, Mehrwegsystem - Polyphenolgehalt von min. 350 mg/kg - IN JEDEM FALL: Preis zzgl. Edelstahl-Fass m. Transportkappe</t>
  </si>
  <si>
    <t>100284</t>
  </si>
  <si>
    <t>19 Liter</t>
  </si>
  <si>
    <t>20.62 CHF/Liter</t>
  </si>
  <si>
    <r>
      <rPr>
        <sz val="10"/>
        <color indexed="8"/>
        <rFont val="Helvetica Neue"/>
      </rPr>
      <t>nein</t>
    </r>
  </si>
  <si>
    <t>30.11.23</t>
  </si>
  <si>
    <t>Bitte trocken und unter 23°C lagern. Vor direktem Sonnenlicht schützen.</t>
  </si>
  <si>
    <r>
      <rPr>
        <sz val="10"/>
        <color indexed="8"/>
        <rFont val="Helvetica Neue"/>
      </rPr>
      <t>Mit lebensmittelechtem Edelgas befüllt: Beim Entleeren ausschliesslich Entlüftungsschraube öffnen, um Oxidationsschutz zu behalten. </t>
    </r>
  </si>
  <si>
    <t>X</t>
  </si>
  <si>
    <t>Olivenöl - Erzeuger LOUT1</t>
  </si>
  <si>
    <t>Olivenöl 'Olea Nea Koroneiki' - nativ extra, gefiltert - in Mehrweg-Flasche</t>
  </si>
  <si>
    <t>100037</t>
  </si>
  <si>
    <t>12 x 0.5 Liter</t>
  </si>
  <si>
    <t>19.95 CHF/Liter</t>
  </si>
  <si>
    <t>Bitte trocken und unter 23°C lagern. Vor direktem Sonnenlicht schützen. Nach dem Öffnen gut verschlossen aufbewahren und innerhalb von 2 bis 3 Monaten verbrauchen.</t>
  </si>
  <si>
    <t>Olivenöl 'Olea Nea Koroneiki' - nativ extra, gefiltert, oxidationsfreie Entnahme - in Bag-in-Box</t>
  </si>
  <si>
    <t>100039</t>
  </si>
  <si>
    <t>10 Liter</t>
  </si>
  <si>
    <t>14.86 CHF/Liter</t>
  </si>
  <si>
    <r>
      <rPr>
        <sz val="10"/>
        <color indexed="8"/>
        <rFont val="Helvetica Neue"/>
      </rPr>
      <t>Oxidation wird verhindert, da bei der Entnahme kein Sauerstoff mit dem Olivenöl in Kontakt kommt. </t>
    </r>
  </si>
  <si>
    <t>Olivenöl 'Olea Nea Koroneiki' - nativ extra, gefiltert &amp; unter Schutz vor Sauerstoff verpackt, Mehrwegsystem - IN JEDEM FALL: Preis zzgl. Edelstahl-Fass m. Transportkappe</t>
  </si>
  <si>
    <t>100313</t>
  </si>
  <si>
    <t>18.56 CHF/Liter</t>
  </si>
  <si>
    <t>Grüne Oliven mit Stein</t>
  </si>
  <si>
    <t>Oliven 'Chalkidiki' - grün - in Lake, pasteurisiert - 2.16kg Gesamt-Abtropfgewicht - im Glas</t>
  </si>
  <si>
    <t>100393</t>
  </si>
  <si>
    <t>12 x 0.34 kg</t>
  </si>
  <si>
    <t>30.06.23</t>
  </si>
  <si>
    <t>Bitte vor direktem Sonnenlicht schützen.</t>
  </si>
  <si>
    <r>
      <rPr>
        <sz val="10"/>
        <color indexed="8"/>
        <rFont val="Helvetica Neue"/>
      </rPr>
      <t>Traditionelle Verarbeitung erhält natürliche und gesunde Bitterstoffe, welche zu einem produkttypischen Geschmackserlebnis beiträgt.</t>
    </r>
  </si>
  <si>
    <t>Oliven 'Chalkidiki' - grün - in Lake, pasteurisiert - 4kg Gesamt-Abtropfgewicht - im Glas</t>
  </si>
  <si>
    <t>100394</t>
  </si>
  <si>
    <t>2 x 3.3 kg</t>
  </si>
  <si>
    <t>Schwarze Oliven mit Stein</t>
  </si>
  <si>
    <t>Oliven 'Kalamon' - schwarz - in Lake, pasteurisiert - 4kg Gesamt-Abtropfgewicht - im Glas</t>
  </si>
  <si>
    <t>100400</t>
  </si>
  <si>
    <t>Kosmetik</t>
  </si>
  <si>
    <t>Olivenöl-Sediment 'Magarin' - Rückstand aus der Olivenölgewinnung, natur - ideal zur Herstellung von Natur-Kosmetik, Mehrwegsystem - IN JEDEM FALL: Preis zzgl. Edelstahl-Fass m. Transportkappe</t>
  </si>
  <si>
    <t>100292</t>
  </si>
  <si>
    <t>14.17 CHF/Liter</t>
  </si>
  <si>
    <r>
      <rPr>
        <sz val="10"/>
        <color indexed="8"/>
        <rFont val="Helvetica Neue"/>
      </rPr>
      <t>&gt;1200 Tage</t>
    </r>
  </si>
  <si>
    <t>Bitte kühl und dunkel lagern.</t>
  </si>
  <si>
    <t>Wunschprodukt</t>
  </si>
  <si>
    <t>Fehlt Euch etwas? Schreibt uns eure Produktwünsche in diese Zeilen inklusive geschätzte Bestellmenge</t>
  </si>
</sst>
</file>

<file path=xl/styles.xml><?xml version="1.0" encoding="utf-8"?>
<styleSheet xmlns="http://schemas.openxmlformats.org/spreadsheetml/2006/main">
  <numFmts count="13">
    <numFmt numFmtId="0" formatCode="General"/>
    <numFmt numFmtId="59" formatCode="&quot; &quot;* #,##0.00&quot; &quot;[$SFr.-100C]&quot; &quot;;&quot;-&quot;* #,##0.00&quot; &quot;[$SFr.-100C]&quot; &quot;;&quot; &quot;* &quot;-&quot;??&quot; &quot;[$SFr.-100C]&quot; &quot;"/>
    <numFmt numFmtId="60" formatCode="#,###.##&quot; Liter&quot;"/>
    <numFmt numFmtId="61" formatCode="_-[$SFr.-100C]* #,##0.00_-;_-[$SFr.-100C]* \-#,##0.00_-;_-[$SFr.-100C]* &quot;-&quot;??;_-@_-"/>
    <numFmt numFmtId="62" formatCode="[$SFr.-100C]&quot; &quot;0.00"/>
    <numFmt numFmtId="63" formatCode="[$SFr.-100C]&quot; &quot;#,##0.00;[$SFr.-100C]&quot; -&quot;#,##0.00"/>
    <numFmt numFmtId="64" formatCode="#&quot; Stk.&quot;"/>
    <numFmt numFmtId="65" formatCode="#,##0.00&quot; &quot;[$$-409];&quot;-&quot;#,##0.00&quot; &quot;[$$-409]"/>
    <numFmt numFmtId="66" formatCode="&quot; &quot;* #,##0.00&quot; &quot;[$€-2]&quot; &quot;;&quot;-&quot;* #,##0.00&quot; &quot;[$€-2]&quot; &quot;;&quot; &quot;* &quot;-&quot;??&quot; &quot;[$€-2]&quot; &quot;"/>
    <numFmt numFmtId="67" formatCode="0.000&quot; kg&quot;"/>
    <numFmt numFmtId="68" formatCode="_-[$SFr.-100C]* #,##0.0_-;_-[$SFr.-100C]* \-#,##0.0_-;_-[$SFr.-100C]* &quot;-&quot;??;_-@_-"/>
    <numFmt numFmtId="69" formatCode="[$SFr.-100C]&quot; &quot;#,##0.00"/>
    <numFmt numFmtId="70" formatCode="0.00&quot; CHF/Liter&quot;"/>
  </numFmts>
  <fonts count="44">
    <font>
      <sz val="11"/>
      <color indexed="8"/>
      <name val="Arial"/>
    </font>
    <font>
      <sz val="12"/>
      <color indexed="8"/>
      <name val="Helvetica Neue"/>
    </font>
    <font>
      <sz val="14"/>
      <color indexed="8"/>
      <name val="Arial"/>
    </font>
    <font>
      <u val="single"/>
      <sz val="30"/>
      <color indexed="8"/>
      <name val="Helvetica Neue"/>
    </font>
    <font>
      <sz val="9"/>
      <color indexed="12"/>
      <name val="Helvetica Neue"/>
    </font>
    <font>
      <b val="1"/>
      <sz val="10"/>
      <color indexed="8"/>
      <name val="Helvetica Neue"/>
    </font>
    <font>
      <sz val="10"/>
      <color indexed="9"/>
      <name val="Helvetica Neue"/>
    </font>
    <font>
      <b val="1"/>
      <sz val="11"/>
      <color indexed="18"/>
      <name val="Helvetica Neue"/>
    </font>
    <font>
      <sz val="8"/>
      <color indexed="8"/>
      <name val="Helvetica Neue"/>
    </font>
    <font>
      <i val="1"/>
      <sz val="8"/>
      <color indexed="8"/>
      <name val="Helvetica Neue"/>
    </font>
    <font>
      <b val="1"/>
      <sz val="12"/>
      <color indexed="18"/>
      <name val="Helvetica Neue"/>
    </font>
    <font>
      <b val="1"/>
      <u val="single"/>
      <sz val="20"/>
      <color indexed="8"/>
      <name val="Helvetica Neue"/>
    </font>
    <font>
      <b val="1"/>
      <u val="single"/>
      <sz val="10"/>
      <color indexed="8"/>
      <name val="Helvetica Neue"/>
    </font>
    <font>
      <sz val="10"/>
      <color indexed="8"/>
      <name val="Helvetica Neue"/>
    </font>
    <font>
      <sz val="9"/>
      <color indexed="8"/>
      <name val="Helvetica Neue"/>
    </font>
    <font>
      <i val="1"/>
      <sz val="9"/>
      <color indexed="8"/>
      <name val="Helvetica Neue"/>
    </font>
    <font>
      <sz val="9"/>
      <color indexed="9"/>
      <name val="Helvetica Neue"/>
    </font>
    <font>
      <u val="single"/>
      <sz val="10"/>
      <color indexed="8"/>
      <name val="Helvetica Neue"/>
    </font>
    <font>
      <sz val="10"/>
      <color indexed="12"/>
      <name val="Helvetica Neue"/>
    </font>
    <font>
      <u val="single"/>
      <sz val="11"/>
      <color indexed="22"/>
      <name val="Arial"/>
    </font>
    <font>
      <u val="single"/>
      <sz val="11"/>
      <color indexed="23"/>
      <name val="Arial"/>
    </font>
    <font>
      <b val="1"/>
      <u val="single"/>
      <sz val="15"/>
      <color indexed="18"/>
      <name val="Helvetica Neue"/>
    </font>
    <font>
      <b val="1"/>
      <u val="single"/>
      <sz val="9"/>
      <color indexed="8"/>
      <name val="Helvetica Neue"/>
    </font>
    <font>
      <b val="1"/>
      <sz val="17"/>
      <color indexed="8"/>
      <name val="Helvetica Neue"/>
    </font>
    <font>
      <b val="1"/>
      <u val="single"/>
      <sz val="14"/>
      <color indexed="8"/>
      <name val="Helvetica Neue"/>
    </font>
    <font>
      <b val="1"/>
      <sz val="12"/>
      <color indexed="8"/>
      <name val="Helvetica Neue"/>
    </font>
    <font>
      <sz val="10"/>
      <color indexed="8"/>
      <name val="Arial"/>
    </font>
    <font>
      <sz val="10"/>
      <color indexed="8"/>
      <name val="Helvetica Neue Light"/>
    </font>
    <font>
      <sz val="11"/>
      <color indexed="9"/>
      <name val="Arial"/>
    </font>
    <font>
      <sz val="40"/>
      <color indexed="8"/>
      <name val="Arial"/>
    </font>
    <font>
      <sz val="12"/>
      <color indexed="8"/>
      <name val="Arial"/>
    </font>
    <font>
      <b val="1"/>
      <sz val="14"/>
      <color indexed="8"/>
      <name val="Arial"/>
    </font>
    <font>
      <b val="1"/>
      <sz val="12"/>
      <color indexed="8"/>
      <name val="Arial"/>
    </font>
    <font>
      <b val="1"/>
      <sz val="11"/>
      <color indexed="8"/>
      <name val="Arial"/>
    </font>
    <font>
      <b val="1"/>
      <sz val="15"/>
      <color indexed="8"/>
      <name val="Arial"/>
    </font>
    <font>
      <sz val="13"/>
      <color indexed="8"/>
      <name val="Arial"/>
    </font>
    <font>
      <sz val="10"/>
      <color indexed="30"/>
      <name val="Helvetica Neue"/>
    </font>
    <font>
      <b val="1"/>
      <sz val="20"/>
      <color indexed="8"/>
      <name val="Arial"/>
    </font>
    <font>
      <sz val="11"/>
      <color indexed="8"/>
      <name val="Helvetica Neue"/>
    </font>
    <font>
      <b val="1"/>
      <sz val="20"/>
      <color indexed="9"/>
      <name val="Arial"/>
    </font>
    <font>
      <b val="1"/>
      <sz val="10"/>
      <color indexed="9"/>
      <name val="Helvetica Neue"/>
    </font>
    <font>
      <b val="1"/>
      <sz val="11"/>
      <color indexed="9"/>
      <name val="Arial"/>
    </font>
    <font>
      <b val="1"/>
      <sz val="16"/>
      <color indexed="9"/>
      <name val="Arial"/>
    </font>
    <font>
      <sz val="11"/>
      <color indexed="8"/>
      <name val="Times New Roman"/>
    </font>
  </fonts>
  <fills count="15">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27"/>
        <bgColor auto="1"/>
      </patternFill>
    </fill>
    <fill>
      <patternFill patternType="solid">
        <fgColor indexed="28"/>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5"/>
        <bgColor auto="1"/>
      </patternFill>
    </fill>
    <fill>
      <patternFill patternType="solid">
        <fgColor indexed="36"/>
        <bgColor auto="1"/>
      </patternFill>
    </fill>
    <fill>
      <patternFill patternType="solid">
        <fgColor indexed="43"/>
        <bgColor auto="1"/>
      </patternFill>
    </fill>
    <fill>
      <patternFill patternType="solid">
        <fgColor indexed="16"/>
        <bgColor auto="1"/>
      </patternFill>
    </fill>
    <fill>
      <patternFill patternType="solid">
        <fgColor indexed="44"/>
        <bgColor auto="1"/>
      </patternFill>
    </fill>
    <fill>
      <patternFill patternType="solid">
        <fgColor indexed="45"/>
        <bgColor auto="1"/>
      </patternFill>
    </fill>
  </fills>
  <borders count="119">
    <border>
      <left/>
      <right/>
      <top/>
      <bottom/>
      <diagonal/>
    </border>
    <border>
      <left style="thick">
        <color indexed="10"/>
      </left>
      <right/>
      <top style="thick">
        <color indexed="10"/>
      </top>
      <bottom/>
      <diagonal/>
    </border>
    <border>
      <left/>
      <right/>
      <top style="thick">
        <color indexed="10"/>
      </top>
      <bottom style="dotted">
        <color indexed="11"/>
      </bottom>
      <diagonal/>
    </border>
    <border>
      <left/>
      <right/>
      <top style="thick">
        <color indexed="10"/>
      </top>
      <bottom/>
      <diagonal/>
    </border>
    <border>
      <left/>
      <right/>
      <top style="thick">
        <color indexed="10"/>
      </top>
      <bottom style="medium">
        <color indexed="8"/>
      </bottom>
      <diagonal/>
    </border>
    <border>
      <left/>
      <right style="thick">
        <color indexed="10"/>
      </right>
      <top style="thick">
        <color indexed="10"/>
      </top>
      <bottom/>
      <diagonal/>
    </border>
    <border>
      <left style="thick">
        <color indexed="10"/>
      </left>
      <right style="dotted">
        <color indexed="11"/>
      </right>
      <top/>
      <bottom/>
      <diagonal/>
    </border>
    <border>
      <left style="dotted">
        <color indexed="11"/>
      </left>
      <right/>
      <top style="dotted">
        <color indexed="11"/>
      </top>
      <bottom style="dotted">
        <color indexed="11"/>
      </bottom>
      <diagonal/>
    </border>
    <border>
      <left/>
      <right style="dotted">
        <color indexed="11"/>
      </right>
      <top style="dotted">
        <color indexed="11"/>
      </top>
      <bottom style="dotted">
        <color indexed="11"/>
      </bottom>
      <diagonal/>
    </border>
    <border>
      <left style="dotted">
        <color indexed="11"/>
      </left>
      <right/>
      <top/>
      <bottom/>
      <diagonal/>
    </border>
    <border>
      <left/>
      <right/>
      <top/>
      <bottom/>
      <diagonal/>
    </border>
    <border>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color indexed="8"/>
      </bottom>
      <diagonal/>
    </border>
    <border>
      <left/>
      <right style="thick">
        <color indexed="10"/>
      </right>
      <top/>
      <bottom/>
      <diagonal/>
    </border>
    <border>
      <left style="thick">
        <color indexed="10"/>
      </left>
      <right/>
      <top/>
      <bottom>
        <color indexed="8"/>
      </bottom>
      <diagonal/>
    </border>
    <border>
      <left/>
      <right/>
      <top style="dotted">
        <color indexed="11"/>
      </top>
      <bottom>
        <color indexed="8"/>
      </bottom>
      <diagonal/>
    </border>
    <border>
      <left/>
      <right/>
      <top style="medium">
        <color indexed="8"/>
      </top>
      <bottom>
        <color indexed="8"/>
      </bottom>
      <diagonal/>
    </border>
    <border>
      <left/>
      <right/>
      <top>
        <color indexed="8"/>
      </top>
      <bottom>
        <color indexed="8"/>
      </bottom>
      <diagonal/>
    </border>
    <border>
      <left/>
      <right style="thick">
        <color indexed="10"/>
      </right>
      <top/>
      <bottom>
        <color indexed="8"/>
      </bottom>
      <diagonal/>
    </border>
    <border>
      <left style="thick">
        <color indexed="10"/>
      </left>
      <right/>
      <top>
        <color indexed="8"/>
      </top>
      <bottom>
        <color indexed="8"/>
      </bottom>
      <diagonal/>
    </border>
    <border>
      <left/>
      <right style="thick">
        <color indexed="10"/>
      </right>
      <top>
        <color indexed="8"/>
      </top>
      <bottom>
        <color indexed="8"/>
      </bottom>
      <diagonal/>
    </border>
    <border>
      <left style="thick">
        <color indexed="10"/>
      </left>
      <right/>
      <top>
        <color indexed="8"/>
      </top>
      <bottom/>
      <diagonal/>
    </border>
    <border>
      <left/>
      <right/>
      <top>
        <color indexed="8"/>
      </top>
      <bottom/>
      <diagonal/>
    </border>
    <border>
      <left/>
      <right style="thick">
        <color indexed="10"/>
      </right>
      <top>
        <color indexed="8"/>
      </top>
      <bottom/>
      <diagonal/>
    </border>
    <border>
      <left style="thick">
        <color indexed="10"/>
      </left>
      <right/>
      <top/>
      <bottom/>
      <diagonal/>
    </border>
    <border>
      <left/>
      <right/>
      <top/>
      <bottom style="thin">
        <color indexed="20"/>
      </bottom>
      <diagonal/>
    </border>
    <border>
      <left/>
      <right/>
      <top style="thin">
        <color indexed="20"/>
      </top>
      <bottom style="thin">
        <color indexed="20"/>
      </bottom>
      <diagonal/>
    </border>
    <border>
      <left/>
      <right/>
      <top style="thin">
        <color indexed="20"/>
      </top>
      <bottom/>
      <diagonal/>
    </border>
    <border>
      <left/>
      <right/>
      <top style="thin">
        <color indexed="20"/>
      </top>
      <bottom style="dotted">
        <color indexed="11"/>
      </bottom>
      <diagonal/>
    </border>
    <border>
      <left/>
      <right/>
      <top/>
      <bottom style="dotted">
        <color indexed="11"/>
      </bottom>
      <diagonal/>
    </border>
    <border>
      <left/>
      <right/>
      <top/>
      <bottom style="thin">
        <color indexed="8"/>
      </bottom>
      <diagonal/>
    </border>
    <border>
      <left/>
      <right/>
      <top style="thin">
        <color indexed="20"/>
      </top>
      <bottom style="thin">
        <color indexed="8"/>
      </bottom>
      <diagonal/>
    </border>
    <border>
      <left/>
      <right style="dotted">
        <color indexed="11"/>
      </right>
      <top/>
      <bottom style="thin">
        <color indexed="20"/>
      </bottom>
      <diagonal/>
    </border>
    <border>
      <left style="dotted">
        <color indexed="11"/>
      </left>
      <right/>
      <top style="dotted">
        <color indexed="11"/>
      </top>
      <bottom style="thin">
        <color indexed="20"/>
      </bottom>
      <diagonal/>
    </border>
    <border>
      <left style="dotted">
        <color indexed="11"/>
      </left>
      <right style="dotted">
        <color indexed="11"/>
      </right>
      <top style="dotted">
        <color indexed="11"/>
      </top>
      <bottom style="dotted">
        <color indexed="11"/>
      </bottom>
      <diagonal/>
    </border>
    <border>
      <left style="dotted">
        <color indexed="11"/>
      </left>
      <right/>
      <top/>
      <bottom style="thin">
        <color indexed="20"/>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ck">
        <color indexed="10"/>
      </right>
      <top/>
      <bottom/>
      <diagonal/>
    </border>
    <border>
      <left/>
      <right/>
      <top style="dotted">
        <color indexed="11"/>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top style="thin">
        <color indexed="8"/>
      </top>
      <bottom style="thin">
        <color indexed="20"/>
      </bottom>
      <diagonal/>
    </border>
    <border>
      <left/>
      <right style="thin">
        <color indexed="20"/>
      </right>
      <top/>
      <bottom/>
      <diagonal/>
    </border>
    <border>
      <left style="thin">
        <color indexed="20"/>
      </left>
      <right style="thin">
        <color indexed="20"/>
      </right>
      <top style="thin">
        <color indexed="20"/>
      </top>
      <bottom style="thin">
        <color indexed="20"/>
      </bottom>
      <diagonal/>
    </border>
    <border>
      <left style="thin">
        <color indexed="20"/>
      </left>
      <right style="thick">
        <color indexed="10"/>
      </right>
      <top/>
      <bottom/>
      <diagonal/>
    </border>
    <border>
      <left style="thin">
        <color indexed="20"/>
      </left>
      <right style="thin">
        <color indexed="20"/>
      </right>
      <top style="thin">
        <color indexed="20"/>
      </top>
      <bottom style="dotted">
        <color indexed="11"/>
      </bottom>
      <diagonal/>
    </border>
    <border>
      <left/>
      <right style="dotted">
        <color indexed="11"/>
      </right>
      <top/>
      <bottom/>
      <diagonal/>
    </border>
    <border>
      <left style="dotted">
        <color indexed="11"/>
      </left>
      <right style="thick">
        <color indexed="10"/>
      </right>
      <top/>
      <bottom/>
      <diagonal/>
    </border>
    <border>
      <left/>
      <right/>
      <top style="dotted">
        <color indexed="11"/>
      </top>
      <bottom style="thin">
        <color indexed="20"/>
      </bottom>
      <diagonal/>
    </border>
    <border>
      <left/>
      <right/>
      <top/>
      <bottom style="thick">
        <color indexed="10"/>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right/>
      <top style="thick">
        <color indexed="10"/>
      </top>
      <bottom style="thick">
        <color indexed="10"/>
      </bottom>
      <diagonal/>
    </border>
    <border>
      <left style="thick">
        <color indexed="10"/>
      </left>
      <right>
        <color indexed="8"/>
      </right>
      <top/>
      <bottom>
        <color indexed="8"/>
      </bottom>
      <diagonal/>
    </border>
    <border>
      <left>
        <color indexed="8"/>
      </left>
      <right>
        <color indexed="8"/>
      </right>
      <top style="dotted">
        <color indexed="11"/>
      </top>
      <bottom>
        <color indexed="8"/>
      </bottom>
      <diagonal/>
    </border>
    <border>
      <left>
        <color indexed="8"/>
      </left>
      <right>
        <color indexed="8"/>
      </right>
      <top/>
      <bottom>
        <color indexed="8"/>
      </bottom>
      <diagonal/>
    </border>
    <border>
      <left>
        <color indexed="8"/>
      </left>
      <right>
        <color indexed="8"/>
      </right>
      <top style="thick">
        <color indexed="10"/>
      </top>
      <bottom>
        <color indexed="8"/>
      </bottom>
      <diagonal/>
    </border>
    <border>
      <left>
        <color indexed="8"/>
      </left>
      <right>
        <color indexed="8"/>
      </right>
      <top style="thin">
        <color indexed="20"/>
      </top>
      <bottom>
        <color indexed="8"/>
      </bottom>
      <diagonal/>
    </border>
    <border>
      <left>
        <color indexed="8"/>
      </left>
      <right style="thick">
        <color indexed="10"/>
      </right>
      <top/>
      <bottom>
        <color indexed="8"/>
      </bottom>
      <diagonal/>
    </border>
    <border>
      <left style="thick">
        <color indexed="10"/>
      </left>
      <right>
        <color indexed="8"/>
      </right>
      <top>
        <color indexed="8"/>
      </top>
      <bottom>
        <color indexed="8"/>
      </bottom>
      <diagonal/>
    </border>
    <border>
      <left>
        <color indexed="8"/>
      </left>
      <right>
        <color indexed="8"/>
      </right>
      <top>
        <color indexed="8"/>
      </top>
      <bottom>
        <color indexed="8"/>
      </bottom>
      <diagonal/>
    </border>
    <border>
      <left>
        <color indexed="8"/>
      </left>
      <right style="thick">
        <color indexed="10"/>
      </right>
      <top>
        <color indexed="8"/>
      </top>
      <bottom>
        <color indexed="8"/>
      </bottom>
      <diagonal/>
    </border>
    <border>
      <left style="thick">
        <color indexed="10"/>
      </left>
      <right/>
      <top/>
      <bottom style="thick">
        <color indexed="10"/>
      </bottom>
      <diagonal/>
    </border>
    <border>
      <left/>
      <right style="thick">
        <color indexed="10"/>
      </right>
      <top/>
      <bottom style="thick">
        <color indexed="10"/>
      </bottom>
      <diagonal/>
    </border>
    <border>
      <left/>
      <right/>
      <top style="thin">
        <color indexed="8"/>
      </top>
      <bottom>
        <color indexed="8"/>
      </bottom>
      <diagonal/>
    </border>
    <border>
      <left/>
      <right/>
      <top style="thin">
        <color indexed="8"/>
      </top>
      <bottom style="thin">
        <color indexed="8"/>
      </bottom>
      <diagonal/>
    </border>
    <border>
      <left/>
      <right>
        <color indexed="8"/>
      </right>
      <top/>
      <bottom/>
      <diagonal/>
    </border>
    <border>
      <left>
        <color indexed="8"/>
      </left>
      <right style="thin">
        <color indexed="8"/>
      </right>
      <top>
        <color indexed="8"/>
      </top>
      <bottom>
        <color indexed="8"/>
      </bottom>
      <diagonal/>
    </border>
    <border>
      <left style="thin">
        <color indexed="8"/>
      </left>
      <right style="thin">
        <color indexed="8"/>
      </right>
      <top style="thin">
        <color indexed="8"/>
      </top>
      <bottom style="thin">
        <color indexed="8"/>
      </bottom>
      <diagonal/>
    </border>
    <border>
      <left style="thin">
        <color indexed="8"/>
      </left>
      <right>
        <color indexed="8"/>
      </right>
      <top style="thin">
        <color indexed="8"/>
      </top>
      <bottom style="thin">
        <color indexed="8"/>
      </bottom>
      <diagonal/>
    </border>
    <border>
      <left>
        <color indexed="8"/>
      </left>
      <right style="thin">
        <color indexed="8"/>
      </right>
      <top style="thin">
        <color indexed="8"/>
      </top>
      <bottom style="thin">
        <color indexed="8"/>
      </bottom>
      <diagonal/>
    </border>
    <border>
      <left>
        <color indexed="8"/>
      </left>
      <right/>
      <top style="thin">
        <color indexed="8"/>
      </top>
      <bottom>
        <color indexed="8"/>
      </bottom>
      <diagonal/>
    </border>
    <border>
      <left style="thin">
        <color indexed="8"/>
      </left>
      <right style="thin">
        <color indexed="8"/>
      </right>
      <top/>
      <bottom/>
      <diagonal/>
    </border>
    <border>
      <left style="thin">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color indexed="8"/>
      </right>
      <top style="thin">
        <color indexed="8"/>
      </top>
      <bottom style="thin">
        <color indexed="8"/>
      </bottom>
      <diagonal/>
    </border>
    <border>
      <left>
        <color indexed="8"/>
      </left>
      <right style="thin">
        <color indexed="8"/>
      </right>
      <top/>
      <bottom/>
      <diagonal/>
    </border>
    <border>
      <left>
        <color indexed="8"/>
      </left>
      <right>
        <color indexed="8"/>
      </right>
      <top style="thin">
        <color indexed="8"/>
      </top>
      <bottom style="thin">
        <color indexed="8"/>
      </bottom>
      <diagonal/>
    </border>
    <border>
      <left style="thin">
        <color indexed="8"/>
      </left>
      <right>
        <color indexed="8"/>
      </right>
      <top/>
      <bottom/>
      <diagonal/>
    </border>
    <border>
      <left>
        <color indexed="8"/>
      </left>
      <right>
        <color indexed="8"/>
      </right>
      <top/>
      <bottom/>
      <diagonal/>
    </border>
    <border>
      <left style="thin">
        <color indexed="8"/>
      </left>
      <right/>
      <top style="thin">
        <color indexed="8"/>
      </top>
      <bottom style="thin">
        <color indexed="42"/>
      </bottom>
      <diagonal/>
    </border>
    <border>
      <left/>
      <right/>
      <top style="thin">
        <color indexed="8"/>
      </top>
      <bottom style="thin">
        <color indexed="42"/>
      </bottom>
      <diagonal/>
    </border>
    <border>
      <left/>
      <right style="thin">
        <color indexed="8"/>
      </right>
      <top style="thin">
        <color indexed="8"/>
      </top>
      <bottom style="thin">
        <color indexed="42"/>
      </bottom>
      <diagonal/>
    </border>
    <border>
      <left/>
      <right/>
      <top style="thin">
        <color indexed="42"/>
      </top>
      <bottom style="thin">
        <color indexed="42"/>
      </bottom>
      <diagonal/>
    </border>
    <border>
      <left/>
      <right>
        <color indexed="8"/>
      </right>
      <top style="thin">
        <color indexed="42"/>
      </top>
      <bottom style="thin">
        <color indexed="42"/>
      </bottom>
      <diagonal/>
    </border>
    <border>
      <left style="thin">
        <color indexed="8"/>
      </left>
      <right>
        <color indexed="8"/>
      </right>
      <top style="thin">
        <color indexed="42"/>
      </top>
      <bottom style="thin">
        <color indexed="42"/>
      </bottom>
      <diagonal/>
    </border>
    <border>
      <left>
        <color indexed="8"/>
      </left>
      <right>
        <color indexed="8"/>
      </right>
      <top style="thin">
        <color indexed="42"/>
      </top>
      <bottom style="thin">
        <color indexed="42"/>
      </bottom>
      <diagonal/>
    </border>
    <border>
      <left>
        <color indexed="8"/>
      </left>
      <right style="thin">
        <color indexed="8"/>
      </right>
      <top style="thin">
        <color indexed="42"/>
      </top>
      <bottom style="thin">
        <color indexed="42"/>
      </bottom>
      <diagonal/>
    </border>
    <border>
      <left style="thin">
        <color indexed="8"/>
      </left>
      <right/>
      <top style="thin">
        <color indexed="42"/>
      </top>
      <bottom style="thin">
        <color indexed="42"/>
      </bottom>
      <diagonal/>
    </border>
    <border>
      <left/>
      <right style="thin">
        <color indexed="8"/>
      </right>
      <top style="thin">
        <color indexed="42"/>
      </top>
      <bottom style="thin">
        <color indexed="42"/>
      </bottom>
      <diagonal/>
    </border>
    <border>
      <left style="hair">
        <color indexed="8"/>
      </left>
      <right>
        <color indexed="8"/>
      </right>
      <top style="thin">
        <color indexed="8"/>
      </top>
      <bottom style="thin">
        <color indexed="8"/>
      </bottom>
      <diagonal/>
    </border>
    <border>
      <left>
        <color indexed="8"/>
      </left>
      <right/>
      <top style="thin">
        <color indexed="8"/>
      </top>
      <bottom style="thin">
        <color indexed="8"/>
      </bottom>
      <diagonal/>
    </border>
    <border>
      <left>
        <color indexed="8"/>
      </left>
      <right>
        <color indexed="8"/>
      </right>
      <top style="thin">
        <color indexed="8"/>
      </top>
      <bottom>
        <color indexed="8"/>
      </bottom>
      <diagonal/>
    </border>
    <border>
      <left>
        <color indexed="8"/>
      </left>
      <right>
        <color indexed="8"/>
      </right>
      <top style="thin">
        <color indexed="42"/>
      </top>
      <bottom>
        <color indexed="8"/>
      </bottom>
      <diagonal/>
    </border>
    <border>
      <left>
        <color indexed="8"/>
      </left>
      <right style="thin">
        <color indexed="8"/>
      </right>
      <top/>
      <bottom>
        <color indexed="8"/>
      </bottom>
      <diagonal/>
    </border>
    <border>
      <left/>
      <right/>
      <top>
        <color indexed="8"/>
      </top>
      <bottom style="thin">
        <color indexed="8"/>
      </bottom>
      <diagonal/>
    </border>
    <border>
      <left/>
      <right style="thin">
        <color indexed="8"/>
      </right>
      <top>
        <color indexed="8"/>
      </top>
      <bottom/>
      <diagonal/>
    </border>
    <border>
      <left style="thin">
        <color indexed="8"/>
      </left>
      <right/>
      <top style="thin">
        <color indexed="42"/>
      </top>
      <bottom style="thin">
        <color indexed="8"/>
      </bottom>
      <diagonal/>
    </border>
    <border>
      <left/>
      <right/>
      <top style="thin">
        <color indexed="42"/>
      </top>
      <bottom style="thin">
        <color indexed="8"/>
      </bottom>
      <diagonal/>
    </border>
    <border>
      <left/>
      <right style="thin">
        <color indexed="8"/>
      </right>
      <top style="thin">
        <color indexed="42"/>
      </top>
      <bottom style="thin">
        <color indexed="8"/>
      </bottom>
      <diagonal/>
    </border>
    <border>
      <left style="thin">
        <color indexed="8"/>
      </left>
      <right/>
      <top style="thin">
        <color indexed="42"/>
      </top>
      <bottom/>
      <diagonal/>
    </border>
    <border>
      <left/>
      <right/>
      <top style="thin">
        <color indexed="42"/>
      </top>
      <bottom/>
      <diagonal/>
    </border>
    <border>
      <left/>
      <right style="thin">
        <color indexed="8"/>
      </right>
      <top style="thin">
        <color indexed="42"/>
      </top>
      <bottom/>
      <diagonal/>
    </border>
    <border>
      <left/>
      <right>
        <color indexed="8"/>
      </right>
      <top style="thin">
        <color indexed="8"/>
      </top>
      <bottom style="thin">
        <color indexed="42"/>
      </bottom>
      <diagonal/>
    </border>
    <border>
      <left>
        <color indexed="8"/>
      </left>
      <right>
        <color indexed="8"/>
      </right>
      <top style="thin">
        <color indexed="8"/>
      </top>
      <bottom style="thin">
        <color indexed="42"/>
      </bottom>
      <diagonal/>
    </border>
    <border>
      <left style="thin">
        <color indexed="8"/>
      </left>
      <right>
        <color indexed="8"/>
      </right>
      <top style="thin">
        <color indexed="42"/>
      </top>
      <bottom style="thin">
        <color indexed="8"/>
      </bottom>
      <diagonal/>
    </border>
    <border>
      <left>
        <color indexed="8"/>
      </left>
      <right>
        <color indexed="8"/>
      </right>
      <top style="thin">
        <color indexed="42"/>
      </top>
      <bottom style="thin">
        <color indexed="8"/>
      </bottom>
      <diagonal/>
    </border>
    <border>
      <left>
        <color indexed="8"/>
      </left>
      <right style="thin">
        <color indexed="8"/>
      </right>
      <top style="thin">
        <color indexed="42"/>
      </top>
      <bottom style="thin">
        <color indexed="8"/>
      </bottom>
      <diagonal/>
    </border>
  </borders>
  <cellStyleXfs count="1">
    <xf numFmtId="0" fontId="0" applyNumberFormat="0" applyFont="1" applyFill="0" applyBorder="0" applyAlignment="1" applyProtection="0">
      <alignment vertical="bottom"/>
    </xf>
  </cellStyleXfs>
  <cellXfs count="48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top" wrapText="1"/>
    </xf>
    <xf numFmtId="0" fontId="0" fillId="2" borderId="2" applyNumberFormat="0" applyFont="1" applyFill="1" applyBorder="1" applyAlignment="1" applyProtection="0">
      <alignment vertical="top" wrapText="1"/>
    </xf>
    <xf numFmtId="0" fontId="0" fillId="2" borderId="3" applyNumberFormat="0" applyFont="1" applyFill="1" applyBorder="1" applyAlignment="1" applyProtection="0">
      <alignment vertical="top" wrapText="1"/>
    </xf>
    <xf numFmtId="0" fontId="0" fillId="2" borderId="4" applyNumberFormat="0" applyFont="1" applyFill="1" applyBorder="1" applyAlignment="1" applyProtection="0">
      <alignment vertical="top" wrapText="1"/>
    </xf>
    <xf numFmtId="0" fontId="4" fillId="2" borderId="3" applyNumberFormat="0" applyFont="1" applyFill="1" applyBorder="1" applyAlignment="1" applyProtection="0">
      <alignment vertical="top" wrapText="1"/>
    </xf>
    <xf numFmtId="0" fontId="0" fillId="2" borderId="5" applyNumberFormat="0" applyFont="1" applyFill="1" applyBorder="1" applyAlignment="1" applyProtection="0">
      <alignment vertical="top" wrapText="1"/>
    </xf>
    <xf numFmtId="49" fontId="5" fillId="2" borderId="6" applyNumberFormat="1" applyFont="1" applyFill="1" applyBorder="1" applyAlignment="1" applyProtection="0">
      <alignment horizontal="right" vertical="center" wrapText="1"/>
    </xf>
    <xf numFmtId="49" fontId="5" fillId="2" borderId="7" applyNumberFormat="1" applyFont="1" applyFill="1" applyBorder="1" applyAlignment="1" applyProtection="0">
      <alignment horizontal="left" vertical="center" wrapText="1"/>
    </xf>
    <xf numFmtId="0" fontId="0" fillId="2" borderId="8" applyNumberFormat="0" applyFont="1" applyFill="1" applyBorder="1" applyAlignment="1" applyProtection="0">
      <alignment vertical="top" wrapText="1"/>
    </xf>
    <xf numFmtId="0" fontId="0" fillId="2" borderId="9" applyNumberFormat="0" applyFont="1" applyFill="1" applyBorder="1" applyAlignment="1" applyProtection="0">
      <alignment vertical="top" wrapText="1"/>
    </xf>
    <xf numFmtId="49" fontId="5" fillId="2" borderId="10" applyNumberFormat="1" applyFont="1" applyFill="1" applyBorder="1" applyAlignment="1" applyProtection="0">
      <alignment horizontal="right" vertical="center" wrapText="1"/>
    </xf>
    <xf numFmtId="0" fontId="0" fillId="2" borderId="11" applyNumberFormat="0" applyFont="1" applyFill="1" applyBorder="1" applyAlignment="1" applyProtection="0">
      <alignment vertical="top" wrapText="1"/>
    </xf>
    <xf numFmtId="49" fontId="5" fillId="2" borderId="12" applyNumberFormat="1" applyFont="1" applyFill="1" applyBorder="1" applyAlignment="1" applyProtection="0">
      <alignment horizontal="left" vertical="center" wrapText="1"/>
    </xf>
    <xf numFmtId="0" fontId="0" fillId="2" borderId="13" applyNumberFormat="0" applyFont="1" applyFill="1" applyBorder="1" applyAlignment="1" applyProtection="0">
      <alignment vertical="top" wrapText="1"/>
    </xf>
    <xf numFmtId="49" fontId="6" fillId="2" borderId="14" applyNumberFormat="1" applyFont="1" applyFill="1" applyBorder="1" applyAlignment="1" applyProtection="0">
      <alignment vertical="top" wrapText="1"/>
    </xf>
    <xf numFmtId="49" fontId="7" fillId="2" borderId="10" applyNumberFormat="1" applyFont="1" applyFill="1" applyBorder="1" applyAlignment="1" applyProtection="0">
      <alignment horizontal="left" vertical="center" wrapText="1"/>
    </xf>
    <xf numFmtId="0" fontId="0" fillId="2" borderId="10" applyNumberFormat="0" applyFont="1" applyFill="1" applyBorder="1" applyAlignment="1" applyProtection="0">
      <alignment vertical="top" wrapText="1"/>
    </xf>
    <xf numFmtId="49" fontId="4" fillId="2" borderId="10" applyNumberFormat="1" applyFont="1" applyFill="1" applyBorder="1" applyAlignment="1" applyProtection="0">
      <alignment vertical="top" wrapText="1"/>
    </xf>
    <xf numFmtId="0" fontId="0" fillId="2" borderId="15" applyNumberFormat="0" applyFont="1" applyFill="1" applyBorder="1" applyAlignment="1" applyProtection="0">
      <alignment vertical="top" wrapText="1"/>
    </xf>
    <xf numFmtId="0" fontId="0" fillId="2" borderId="16" applyNumberFormat="0" applyFont="1" applyFill="1" applyBorder="1" applyAlignment="1" applyProtection="0">
      <alignment vertical="top" wrapText="1"/>
    </xf>
    <xf numFmtId="49" fontId="8" fillId="2" borderId="17" applyNumberFormat="1" applyFont="1" applyFill="1" applyBorder="1" applyAlignment="1" applyProtection="0">
      <alignment horizontal="center" vertical="top" wrapText="1"/>
    </xf>
    <xf numFmtId="49" fontId="9" fillId="2" borderId="18" applyNumberFormat="1" applyFont="1" applyFill="1" applyBorder="1" applyAlignment="1" applyProtection="0">
      <alignment horizontal="left" vertical="top" wrapText="1"/>
    </xf>
    <xf numFmtId="0" fontId="8" fillId="2" borderId="18" applyNumberFormat="0" applyFont="1" applyFill="1" applyBorder="1" applyAlignment="1" applyProtection="0">
      <alignment horizontal="center" vertical="top" wrapText="1"/>
    </xf>
    <xf numFmtId="0" fontId="5" fillId="2" borderId="15" applyNumberFormat="0" applyFont="1" applyFill="1" applyBorder="1" applyAlignment="1" applyProtection="0">
      <alignment horizontal="right" vertical="center" wrapText="1"/>
    </xf>
    <xf numFmtId="49" fontId="9" fillId="2" borderId="19" applyNumberFormat="1" applyFont="1" applyFill="1" applyBorder="1" applyAlignment="1" applyProtection="0">
      <alignment horizontal="left" vertical="top" wrapText="1"/>
    </xf>
    <xf numFmtId="0" fontId="0" fillId="2" borderId="19" applyNumberFormat="0" applyFont="1" applyFill="1" applyBorder="1" applyAlignment="1" applyProtection="0">
      <alignment vertical="top" wrapText="1"/>
    </xf>
    <xf numFmtId="49" fontId="6" fillId="2" borderId="15" applyNumberFormat="1" applyFont="1" applyFill="1" applyBorder="1" applyAlignment="1" applyProtection="0">
      <alignment vertical="top" wrapText="1"/>
    </xf>
    <xf numFmtId="0" fontId="10" fillId="2" borderId="15" applyNumberFormat="0" applyFont="1" applyFill="1" applyBorder="1" applyAlignment="1" applyProtection="0">
      <alignment horizontal="left" vertical="center" wrapText="1"/>
    </xf>
    <xf numFmtId="0" fontId="0" fillId="2" borderId="20" applyNumberFormat="0" applyFont="1" applyFill="1" applyBorder="1" applyAlignment="1" applyProtection="0">
      <alignment vertical="top" wrapText="1"/>
    </xf>
    <xf numFmtId="0" fontId="0" fillId="2" borderId="21" applyNumberFormat="0" applyFont="1" applyFill="1" applyBorder="1" applyAlignment="1" applyProtection="0">
      <alignment vertical="top" wrapText="1"/>
    </xf>
    <xf numFmtId="0" fontId="1" fillId="3" borderId="22" applyNumberFormat="0" applyFont="1" applyFill="1" applyBorder="1" applyAlignment="1" applyProtection="0">
      <alignment horizontal="left" vertical="center"/>
    </xf>
    <xf numFmtId="0" fontId="0" fillId="2" borderId="23" applyNumberFormat="0" applyFont="1" applyFill="1" applyBorder="1" applyAlignment="1" applyProtection="0">
      <alignment vertical="top" wrapText="1"/>
    </xf>
    <xf numFmtId="49" fontId="11" fillId="2" borderId="24" applyNumberFormat="1" applyFont="1" applyFill="1" applyBorder="1" applyAlignment="1" applyProtection="0">
      <alignment horizontal="left" vertical="bottom" wrapText="1"/>
    </xf>
    <xf numFmtId="0" fontId="0" fillId="2" borderId="25" applyNumberFormat="0" applyFont="1" applyFill="1" applyBorder="1" applyAlignment="1" applyProtection="0">
      <alignment vertical="top" wrapText="1"/>
    </xf>
    <xf numFmtId="0" fontId="12" fillId="2" borderId="25" applyNumberFormat="0" applyFont="1" applyFill="1" applyBorder="1" applyAlignment="1" applyProtection="0">
      <alignment horizontal="left" vertical="top"/>
    </xf>
    <xf numFmtId="0" fontId="5" fillId="2" borderId="25" applyNumberFormat="0" applyFont="1" applyFill="1" applyBorder="1" applyAlignment="1" applyProtection="0">
      <alignment horizontal="left" vertical="bottom" wrapText="1"/>
    </xf>
    <xf numFmtId="0" fontId="12" fillId="2" borderId="25" applyNumberFormat="0" applyFont="1" applyFill="1" applyBorder="1" applyAlignment="1" applyProtection="0">
      <alignment horizontal="left" vertical="bottom" wrapText="1"/>
    </xf>
    <xf numFmtId="0" fontId="12" fillId="2" borderId="26" applyNumberFormat="0" applyFont="1" applyFill="1" applyBorder="1" applyAlignment="1" applyProtection="0">
      <alignment horizontal="left" vertical="bottom" wrapText="1"/>
    </xf>
    <xf numFmtId="49" fontId="12" fillId="2" borderId="27" applyNumberFormat="1" applyFont="1" applyFill="1" applyBorder="1" applyAlignment="1" applyProtection="0">
      <alignment horizontal="left" vertical="bottom" wrapText="1"/>
    </xf>
    <xf numFmtId="0" fontId="0" fillId="2" borderId="28" applyNumberFormat="0" applyFont="1" applyFill="1" applyBorder="1" applyAlignment="1" applyProtection="0">
      <alignment vertical="top" wrapText="1"/>
    </xf>
    <xf numFmtId="0" fontId="12" fillId="2" borderId="10" applyNumberFormat="0" applyFont="1" applyFill="1" applyBorder="1" applyAlignment="1" applyProtection="0">
      <alignment horizontal="left" vertical="bottom"/>
    </xf>
    <xf numFmtId="49" fontId="12" fillId="2" borderId="10" applyNumberFormat="1" applyFont="1" applyFill="1" applyBorder="1" applyAlignment="1" applyProtection="0">
      <alignment horizontal="left" vertical="bottom"/>
    </xf>
    <xf numFmtId="0" fontId="12" fillId="2" borderId="28" applyNumberFormat="0" applyFont="1" applyFill="1" applyBorder="1" applyAlignment="1" applyProtection="0">
      <alignment horizontal="left" vertical="top"/>
    </xf>
    <xf numFmtId="0" fontId="5" fillId="2" borderId="10" applyNumberFormat="0" applyFont="1" applyFill="1" applyBorder="1" applyAlignment="1" applyProtection="0">
      <alignment horizontal="left" vertical="bottom" wrapText="1"/>
    </xf>
    <xf numFmtId="49" fontId="12" fillId="2" borderId="10" applyNumberFormat="1" applyFont="1" applyFill="1" applyBorder="1" applyAlignment="1" applyProtection="0">
      <alignment horizontal="left" vertical="bottom" wrapText="1"/>
    </xf>
    <xf numFmtId="0" fontId="12" fillId="2" borderId="16" applyNumberFormat="0" applyFont="1" applyFill="1" applyBorder="1" applyAlignment="1" applyProtection="0">
      <alignment horizontal="left" vertical="bottom" wrapText="1"/>
    </xf>
    <xf numFmtId="49" fontId="13" fillId="2" borderId="27" applyNumberFormat="1" applyFont="1" applyFill="1" applyBorder="1" applyAlignment="1" applyProtection="0">
      <alignment horizontal="right" vertical="top" wrapText="1"/>
    </xf>
    <xf numFmtId="49" fontId="14" fillId="2" borderId="29" applyNumberFormat="1" applyFont="1" applyFill="1" applyBorder="1" applyAlignment="1" applyProtection="0">
      <alignment vertical="center" wrapText="1"/>
    </xf>
    <xf numFmtId="0" fontId="0" fillId="2" borderId="29" applyNumberFormat="0" applyFont="1" applyFill="1" applyBorder="1" applyAlignment="1" applyProtection="0">
      <alignment vertical="top" wrapText="1"/>
    </xf>
    <xf numFmtId="0" fontId="14" fillId="2" borderId="29" applyNumberFormat="0" applyFont="1" applyFill="1" applyBorder="1" applyAlignment="1" applyProtection="0">
      <alignment vertical="center" wrapText="1"/>
    </xf>
    <xf numFmtId="49" fontId="13" fillId="2" borderId="10" applyNumberFormat="1" applyFont="1" applyFill="1" applyBorder="1" applyAlignment="1" applyProtection="0">
      <alignment horizontal="right" vertical="top" wrapText="1"/>
    </xf>
    <xf numFmtId="49" fontId="14" fillId="2" borderId="28" applyNumberFormat="1" applyFont="1" applyFill="1" applyBorder="1" applyAlignment="1" applyProtection="0">
      <alignment vertical="center" wrapText="1"/>
    </xf>
    <xf numFmtId="49" fontId="13" fillId="2" borderId="28" applyNumberFormat="1" applyFont="1" applyFill="1" applyBorder="1" applyAlignment="1" applyProtection="0">
      <alignment horizontal="right" vertical="top" wrapText="1"/>
    </xf>
    <xf numFmtId="0" fontId="13" fillId="2" borderId="27" applyNumberFormat="0" applyFont="1" applyFill="1" applyBorder="1" applyAlignment="1" applyProtection="0">
      <alignment horizontal="right" vertical="top" wrapText="1"/>
    </xf>
    <xf numFmtId="0" fontId="0" fillId="2" borderId="30" applyNumberFormat="0" applyFont="1" applyFill="1" applyBorder="1" applyAlignment="1" applyProtection="0">
      <alignment vertical="top" wrapText="1"/>
    </xf>
    <xf numFmtId="49" fontId="9" fillId="2" borderId="31" applyNumberFormat="1" applyFont="1" applyFill="1" applyBorder="1" applyAlignment="1" applyProtection="0">
      <alignment horizontal="left" vertical="bottom" wrapText="1"/>
    </xf>
    <xf numFmtId="0" fontId="0" fillId="2" borderId="32" applyNumberFormat="0" applyFont="1" applyFill="1" applyBorder="1" applyAlignment="1" applyProtection="0">
      <alignment vertical="top" wrapText="1"/>
    </xf>
    <xf numFmtId="49" fontId="15" fillId="2" borderId="30" applyNumberFormat="1" applyFont="1" applyFill="1" applyBorder="1" applyAlignment="1" applyProtection="0">
      <alignment vertical="top"/>
    </xf>
    <xf numFmtId="0" fontId="0" fillId="2" borderId="33" applyNumberFormat="0" applyFont="1" applyFill="1" applyBorder="1" applyAlignment="1" applyProtection="0">
      <alignment vertical="top" wrapText="1"/>
    </xf>
    <xf numFmtId="0" fontId="0" fillId="2" borderId="34" applyNumberFormat="0" applyFont="1" applyFill="1" applyBorder="1" applyAlignment="1" applyProtection="0">
      <alignment vertical="top" wrapText="1"/>
    </xf>
    <xf numFmtId="49" fontId="14" fillId="2" borderId="28" applyNumberFormat="1" applyFont="1" applyFill="1" applyBorder="1" applyAlignment="1" applyProtection="0">
      <alignment horizontal="right" vertical="bottom"/>
    </xf>
    <xf numFmtId="0" fontId="0" fillId="2" borderId="35" applyNumberFormat="0" applyFont="1" applyFill="1" applyBorder="1" applyAlignment="1" applyProtection="0">
      <alignment vertical="top" wrapText="1"/>
    </xf>
    <xf numFmtId="49" fontId="13" fillId="2" borderId="36" applyNumberFormat="1" applyFont="1" applyFill="1" applyBorder="1" applyAlignment="1" applyProtection="0">
      <alignment horizontal="left" vertical="bottom" wrapText="1"/>
    </xf>
    <xf numFmtId="0" fontId="0" fillId="2" borderId="37" applyNumberFormat="0" applyFont="1" applyFill="1" applyBorder="1" applyAlignment="1" applyProtection="0">
      <alignment vertical="top" wrapText="1"/>
    </xf>
    <xf numFmtId="49" fontId="16" fillId="2" borderId="38" applyNumberFormat="1" applyFont="1" applyFill="1" applyBorder="1" applyAlignment="1" applyProtection="0">
      <alignment vertical="top" wrapText="1"/>
    </xf>
    <xf numFmtId="0" fontId="5" fillId="2" borderId="10" applyNumberFormat="0" applyFont="1" applyFill="1" applyBorder="1" applyAlignment="1" applyProtection="0">
      <alignment horizontal="left" vertical="top" wrapText="1"/>
    </xf>
    <xf numFmtId="49" fontId="17" fillId="2" borderId="10" applyNumberFormat="1" applyFont="1" applyFill="1" applyBorder="1" applyAlignment="1" applyProtection="0">
      <alignment vertical="bottom" wrapText="1"/>
    </xf>
    <xf numFmtId="0" fontId="17" fillId="2" borderId="10" applyNumberFormat="0" applyFont="1" applyFill="1" applyBorder="1" applyAlignment="1" applyProtection="0">
      <alignment vertical="top" wrapText="1"/>
    </xf>
    <xf numFmtId="0" fontId="17" fillId="2" borderId="28" applyNumberFormat="0" applyFont="1" applyFill="1" applyBorder="1" applyAlignment="1" applyProtection="0">
      <alignment vertical="top" wrapText="1"/>
    </xf>
    <xf numFmtId="0" fontId="0" fillId="2" borderId="39" applyNumberFormat="0" applyFont="1" applyFill="1" applyBorder="1" applyAlignment="1" applyProtection="0">
      <alignment vertical="top" wrapText="1"/>
    </xf>
    <xf numFmtId="49" fontId="12" fillId="2" borderId="40" applyNumberFormat="1" applyFont="1" applyFill="1" applyBorder="1" applyAlignment="1" applyProtection="0">
      <alignment horizontal="left" vertical="top"/>
    </xf>
    <xf numFmtId="0" fontId="0" fillId="2" borderId="41" applyNumberFormat="0" applyFont="1" applyFill="1" applyBorder="1" applyAlignment="1" applyProtection="0">
      <alignment vertical="top" wrapText="1"/>
    </xf>
    <xf numFmtId="0" fontId="0" fillId="2" borderId="42" applyNumberFormat="0" applyFont="1" applyFill="1" applyBorder="1" applyAlignment="1" applyProtection="0">
      <alignment vertical="top" wrapText="1"/>
    </xf>
    <xf numFmtId="49" fontId="14" fillId="2" borderId="43" applyNumberFormat="1" applyFont="1" applyFill="1" applyBorder="1" applyAlignment="1" applyProtection="0">
      <alignment horizontal="right" vertical="top" wrapText="1"/>
    </xf>
    <xf numFmtId="0" fontId="0" fillId="2" borderId="43" applyNumberFormat="0" applyFont="1" applyFill="1" applyBorder="1" applyAlignment="1" applyProtection="0">
      <alignment vertical="top" wrapText="1"/>
    </xf>
    <xf numFmtId="49" fontId="18" fillId="2" borderId="10" applyNumberFormat="1" applyFont="1" applyFill="1" applyBorder="1" applyAlignment="1" applyProtection="0">
      <alignment vertical="top" wrapText="1"/>
    </xf>
    <xf numFmtId="49" fontId="14" fillId="2" borderId="10" applyNumberFormat="1" applyFont="1" applyFill="1" applyBorder="1" applyAlignment="1" applyProtection="0">
      <alignment horizontal="left" vertical="top" wrapText="1"/>
    </xf>
    <xf numFmtId="49" fontId="18" fillId="2" borderId="39" applyNumberFormat="1" applyFont="1" applyFill="1" applyBorder="1" applyAlignment="1" applyProtection="0">
      <alignment vertical="top" wrapText="1"/>
    </xf>
    <xf numFmtId="49" fontId="13" fillId="2" borderId="44" applyNumberFormat="1" applyFont="1" applyFill="1" applyBorder="1" applyAlignment="1" applyProtection="0">
      <alignment horizontal="right" vertical="top" wrapText="1"/>
    </xf>
    <xf numFmtId="49" fontId="0" fillId="2" borderId="39" applyNumberFormat="1" applyFont="1" applyFill="1" applyBorder="1" applyAlignment="1" applyProtection="0">
      <alignment horizontal="left" vertical="center" readingOrder="1"/>
    </xf>
    <xf numFmtId="49" fontId="14" fillId="2" borderId="10" applyNumberFormat="1" applyFont="1" applyFill="1" applyBorder="1" applyAlignment="1" applyProtection="0">
      <alignment horizontal="right" vertical="top" wrapText="1"/>
    </xf>
    <xf numFmtId="49" fontId="19" fillId="2" borderId="39" applyNumberFormat="1" applyFont="1" applyFill="1" applyBorder="1" applyAlignment="1" applyProtection="0">
      <alignment horizontal="left" vertical="center" readingOrder="1"/>
    </xf>
    <xf numFmtId="49" fontId="0" fillId="2" borderId="29" applyNumberFormat="1" applyFont="1" applyFill="1" applyBorder="1" applyAlignment="1" applyProtection="0">
      <alignment vertical="center" wrapText="1"/>
    </xf>
    <xf numFmtId="49" fontId="13" fillId="2" borderId="30" applyNumberFormat="1" applyFont="1" applyFill="1" applyBorder="1" applyAlignment="1" applyProtection="0">
      <alignment horizontal="right" vertical="top" wrapText="1"/>
    </xf>
    <xf numFmtId="49" fontId="4" fillId="2" borderId="30" applyNumberFormat="1" applyFont="1" applyFill="1" applyBorder="1" applyAlignment="1" applyProtection="0">
      <alignment vertical="top" wrapText="1"/>
    </xf>
    <xf numFmtId="0" fontId="18" fillId="2" borderId="39" applyNumberFormat="0" applyFont="1" applyFill="1" applyBorder="1" applyAlignment="1" applyProtection="0">
      <alignment vertical="top" wrapText="1"/>
    </xf>
    <xf numFmtId="49" fontId="13" fillId="2" borderId="45" applyNumberFormat="1" applyFont="1" applyFill="1" applyBorder="1" applyAlignment="1" applyProtection="0">
      <alignment horizontal="right" vertical="top" wrapText="1"/>
    </xf>
    <xf numFmtId="49" fontId="0" fillId="2" borderId="46" applyNumberFormat="1" applyFont="1" applyFill="1" applyBorder="1" applyAlignment="1" applyProtection="0">
      <alignment horizontal="left" vertical="center" readingOrder="1"/>
    </xf>
    <xf numFmtId="0" fontId="12" fillId="2" borderId="27" applyNumberFormat="0" applyFont="1" applyFill="1" applyBorder="1" applyAlignment="1" applyProtection="0">
      <alignment horizontal="right" vertical="bottom" wrapText="1"/>
    </xf>
    <xf numFmtId="49" fontId="9" fillId="2" borderId="30" applyNumberFormat="1" applyFont="1" applyFill="1" applyBorder="1" applyAlignment="1" applyProtection="0">
      <alignment vertical="top" wrapText="1"/>
    </xf>
    <xf numFmtId="0" fontId="13" fillId="2" borderId="10" applyNumberFormat="0" applyFont="1" applyFill="1" applyBorder="1" applyAlignment="1" applyProtection="0">
      <alignment horizontal="right" vertical="top" wrapText="1"/>
    </xf>
    <xf numFmtId="0" fontId="13" fillId="2" borderId="47" applyNumberFormat="0" applyFont="1" applyFill="1" applyBorder="1" applyAlignment="1" applyProtection="0">
      <alignment horizontal="right" vertical="top" wrapText="1"/>
    </xf>
    <xf numFmtId="0" fontId="0" fillId="2" borderId="48" applyNumberFormat="0" applyFont="1" applyFill="1" applyBorder="1" applyAlignment="1" applyProtection="0">
      <alignment vertical="top" wrapText="1"/>
    </xf>
    <xf numFmtId="49" fontId="12" fillId="2" borderId="27" applyNumberFormat="1" applyFont="1" applyFill="1" applyBorder="1" applyAlignment="1" applyProtection="0">
      <alignment horizontal="left" vertical="bottom"/>
    </xf>
    <xf numFmtId="49" fontId="12" fillId="2" borderId="10" applyNumberFormat="1" applyFont="1" applyFill="1" applyBorder="1" applyAlignment="1" applyProtection="0">
      <alignment horizontal="right" vertical="top" wrapText="1"/>
    </xf>
    <xf numFmtId="0" fontId="0" fillId="2" borderId="49" applyNumberFormat="0" applyFont="1" applyFill="1" applyBorder="1" applyAlignment="1" applyProtection="0">
      <alignment vertical="top" wrapText="1"/>
    </xf>
    <xf numFmtId="49" fontId="14" fillId="2" borderId="50" applyNumberFormat="1" applyFont="1" applyFill="1" applyBorder="1" applyAlignment="1" applyProtection="0">
      <alignment vertical="top" wrapText="1"/>
    </xf>
    <xf numFmtId="0" fontId="0" fillId="2" borderId="51" applyNumberFormat="0" applyFont="1" applyFill="1" applyBorder="1" applyAlignment="1" applyProtection="0">
      <alignment vertical="top" wrapText="1"/>
    </xf>
    <xf numFmtId="0" fontId="13" fillId="2" borderId="10" applyNumberFormat="0" applyFont="1" applyFill="1" applyBorder="1" applyAlignment="1" applyProtection="0">
      <alignment horizontal="right" vertical="top"/>
    </xf>
    <xf numFmtId="0" fontId="14" fillId="2" borderId="50" applyNumberFormat="0" applyFont="1" applyFill="1" applyBorder="1" applyAlignment="1" applyProtection="0">
      <alignment vertical="center" wrapText="1"/>
    </xf>
    <xf numFmtId="49" fontId="13" fillId="2" borderId="27" applyNumberFormat="1" applyFont="1" applyFill="1" applyBorder="1" applyAlignment="1" applyProtection="0">
      <alignment horizontal="right" vertical="top"/>
    </xf>
    <xf numFmtId="49" fontId="13" fillId="2" borderId="10" applyNumberFormat="1" applyFont="1" applyFill="1" applyBorder="1" applyAlignment="1" applyProtection="0">
      <alignment horizontal="right" vertical="bottom" wrapText="1"/>
    </xf>
    <xf numFmtId="0" fontId="14" fillId="2" borderId="52" applyNumberFormat="0" applyFont="1" applyFill="1" applyBorder="1" applyAlignment="1" applyProtection="0">
      <alignment vertical="center" wrapText="1"/>
    </xf>
    <xf numFmtId="0" fontId="0" fillId="2" borderId="53" applyNumberFormat="0" applyFont="1" applyFill="1" applyBorder="1" applyAlignment="1" applyProtection="0">
      <alignment vertical="top" wrapText="1"/>
    </xf>
    <xf numFmtId="49" fontId="13" fillId="2" borderId="37" applyNumberFormat="1" applyFont="1" applyFill="1" applyBorder="1" applyAlignment="1" applyProtection="0">
      <alignment horizontal="left" vertical="bottom" wrapText="1"/>
    </xf>
    <xf numFmtId="49" fontId="16" fillId="2" borderId="54" applyNumberFormat="1" applyFont="1" applyFill="1" applyBorder="1" applyAlignment="1" applyProtection="0">
      <alignment vertical="top" wrapText="1"/>
    </xf>
    <xf numFmtId="49" fontId="21" fillId="2" borderId="27" applyNumberFormat="1" applyFont="1" applyFill="1" applyBorder="1" applyAlignment="1" applyProtection="0">
      <alignment horizontal="left" vertical="bottom"/>
    </xf>
    <xf numFmtId="0" fontId="0" fillId="2" borderId="30" applyNumberFormat="0" applyFont="1" applyFill="1" applyBorder="1" applyAlignment="1" applyProtection="0">
      <alignment vertical="bottom" wrapText="1"/>
    </xf>
    <xf numFmtId="0" fontId="0" fillId="2" borderId="10" applyNumberFormat="0" applyFont="1" applyFill="1" applyBorder="1" applyAlignment="1" applyProtection="0">
      <alignment vertical="bottom" wrapText="1"/>
    </xf>
    <xf numFmtId="0" fontId="13" fillId="2" borderId="10" applyNumberFormat="0" applyFont="1" applyFill="1" applyBorder="1" applyAlignment="1" applyProtection="0">
      <alignment horizontal="right" vertical="bottom" wrapText="1"/>
    </xf>
    <xf numFmtId="49" fontId="9" fillId="2" borderId="55" applyNumberFormat="1" applyFont="1" applyFill="1" applyBorder="1" applyAlignment="1" applyProtection="0">
      <alignment horizontal="left" vertical="top" wrapText="1"/>
    </xf>
    <xf numFmtId="0" fontId="0" fillId="2" borderId="16" applyNumberFormat="0" applyFont="1" applyFill="1" applyBorder="1" applyAlignment="1" applyProtection="0">
      <alignment vertical="bottom" wrapText="1"/>
    </xf>
    <xf numFmtId="0" fontId="5" fillId="2" borderId="27" applyNumberFormat="0" applyFont="1" applyFill="1" applyBorder="1" applyAlignment="1" applyProtection="0">
      <alignment horizontal="right" vertical="bottom" wrapText="1"/>
    </xf>
    <xf numFmtId="49" fontId="15" fillId="2" borderId="32" applyNumberFormat="1" applyFont="1" applyFill="1" applyBorder="1" applyAlignment="1" applyProtection="0">
      <alignment horizontal="left" vertical="bottom" wrapText="1"/>
    </xf>
    <xf numFmtId="0" fontId="8" fillId="2" borderId="32" applyNumberFormat="0" applyFont="1" applyFill="1" applyBorder="1" applyAlignment="1" applyProtection="0">
      <alignment horizontal="center" vertical="top" wrapText="1"/>
    </xf>
    <xf numFmtId="0" fontId="8" fillId="2" borderId="32" applyNumberFormat="0" applyFont="1" applyFill="1" applyBorder="1" applyAlignment="1" applyProtection="0">
      <alignment horizontal="left" vertical="top" wrapText="1"/>
    </xf>
    <xf numFmtId="0" fontId="0" fillId="2" borderId="56" applyNumberFormat="0" applyFont="1" applyFill="1" applyBorder="1" applyAlignment="1" applyProtection="0">
      <alignment vertical="top" wrapText="1"/>
    </xf>
    <xf numFmtId="0" fontId="13" fillId="2" borderId="56" applyNumberFormat="0" applyFont="1" applyFill="1" applyBorder="1" applyAlignment="1" applyProtection="0">
      <alignment horizontal="right" vertical="top" wrapText="1"/>
    </xf>
    <xf numFmtId="49" fontId="22" fillId="2" borderId="49" applyNumberFormat="1" applyFont="1" applyFill="1" applyBorder="1" applyAlignment="1" applyProtection="0">
      <alignment horizontal="right" vertical="top" wrapText="1"/>
    </xf>
    <xf numFmtId="0" fontId="0" fillId="2" borderId="51" applyNumberFormat="0" applyFont="1" applyFill="1" applyBorder="1" applyAlignment="1" applyProtection="0">
      <alignment vertical="bottom" wrapText="1"/>
    </xf>
    <xf numFmtId="49" fontId="23" fillId="2" borderId="37" applyNumberFormat="1" applyFont="1" applyFill="1" applyBorder="1" applyAlignment="1" applyProtection="0">
      <alignment horizontal="left" vertical="center" wrapText="1"/>
    </xf>
    <xf numFmtId="49" fontId="24" fillId="2" borderId="57" applyNumberFormat="1" applyFont="1" applyFill="1" applyBorder="1" applyAlignment="1" applyProtection="0">
      <alignment horizontal="center" vertical="center" wrapText="1"/>
    </xf>
    <xf numFmtId="0" fontId="0" fillId="2" borderId="58" applyNumberFormat="0" applyFont="1" applyFill="1" applyBorder="1" applyAlignment="1" applyProtection="0">
      <alignment vertical="top" wrapText="1"/>
    </xf>
    <xf numFmtId="0" fontId="0" fillId="2" borderId="57" applyNumberFormat="0" applyFont="1" applyFill="1" applyBorder="1" applyAlignment="1" applyProtection="0">
      <alignment vertical="top" wrapText="1"/>
    </xf>
    <xf numFmtId="0" fontId="0" fillId="2" borderId="59" applyNumberFormat="0" applyFont="1" applyFill="1" applyBorder="1" applyAlignment="1" applyProtection="0">
      <alignment vertical="top" wrapText="1"/>
    </xf>
    <xf numFmtId="0" fontId="0" fillId="2" borderId="27" applyNumberFormat="0" applyFont="1" applyFill="1" applyBorder="1" applyAlignment="1" applyProtection="0">
      <alignment vertical="top" wrapText="1"/>
    </xf>
    <xf numFmtId="0" fontId="24" fillId="2" borderId="51" applyNumberFormat="0" applyFont="1" applyFill="1" applyBorder="1" applyAlignment="1" applyProtection="0">
      <alignment horizontal="center" vertical="top" wrapText="1"/>
    </xf>
    <xf numFmtId="49" fontId="5" borderId="60" applyNumberFormat="1" applyFont="1" applyFill="0" applyBorder="1" applyAlignment="1" applyProtection="0">
      <alignment horizontal="right" vertical="center" wrapText="1"/>
    </xf>
    <xf numFmtId="49" fontId="23" borderId="61" applyNumberFormat="1" applyFont="1" applyFill="0" applyBorder="1" applyAlignment="1" applyProtection="0">
      <alignment horizontal="left" vertical="center" wrapText="1"/>
    </xf>
    <xf numFmtId="0" fontId="0" fillId="2" borderId="61" applyNumberFormat="0" applyFont="1" applyFill="1" applyBorder="1" applyAlignment="1" applyProtection="0">
      <alignment vertical="top" wrapText="1"/>
    </xf>
    <xf numFmtId="0" fontId="0" borderId="62" applyNumberFormat="0" applyFont="1" applyFill="0" applyBorder="1" applyAlignment="1" applyProtection="0">
      <alignment vertical="top" wrapText="1"/>
    </xf>
    <xf numFmtId="49" fontId="24" borderId="63" applyNumberFormat="1" applyFont="1" applyFill="0" applyBorder="1" applyAlignment="1" applyProtection="0">
      <alignment horizontal="center" vertical="center" wrapText="1"/>
    </xf>
    <xf numFmtId="0" fontId="0" fillId="2" borderId="63" applyNumberFormat="0" applyFont="1" applyFill="1" applyBorder="1" applyAlignment="1" applyProtection="0">
      <alignment vertical="top" wrapText="1"/>
    </xf>
    <xf numFmtId="49" fontId="14" borderId="64" applyNumberFormat="1" applyFont="1" applyFill="0" applyBorder="1" applyAlignment="1" applyProtection="0">
      <alignment vertical="top" wrapText="1"/>
    </xf>
    <xf numFmtId="0" fontId="24" borderId="65" applyNumberFormat="0" applyFont="1" applyFill="0" applyBorder="1" applyAlignment="1" applyProtection="0">
      <alignment horizontal="center" vertical="top" wrapText="1"/>
    </xf>
    <xf numFmtId="49" fontId="5" borderId="66" applyNumberFormat="1" applyFont="1" applyFill="0" applyBorder="1" applyAlignment="1" applyProtection="0">
      <alignment horizontal="right" vertical="center" wrapText="1"/>
    </xf>
    <xf numFmtId="49" fontId="23" borderId="67" applyNumberFormat="1" applyFont="1" applyFill="0" applyBorder="1" applyAlignment="1" applyProtection="0">
      <alignment horizontal="left" vertical="center" wrapText="1"/>
    </xf>
    <xf numFmtId="0" fontId="0" fillId="2" borderId="67" applyNumberFormat="0" applyFont="1" applyFill="1" applyBorder="1" applyAlignment="1" applyProtection="0">
      <alignment vertical="top" wrapText="1"/>
    </xf>
    <xf numFmtId="0" fontId="0" borderId="67" applyNumberFormat="0" applyFont="1" applyFill="0" applyBorder="1" applyAlignment="1" applyProtection="0">
      <alignment vertical="top" wrapText="1"/>
    </xf>
    <xf numFmtId="49" fontId="24" borderId="67" applyNumberFormat="1" applyFont="1" applyFill="0" applyBorder="1" applyAlignment="1" applyProtection="0">
      <alignment horizontal="center" vertical="center" wrapText="1"/>
    </xf>
    <xf numFmtId="49" fontId="14" borderId="67" applyNumberFormat="1" applyFont="1" applyFill="0" applyBorder="1" applyAlignment="1" applyProtection="0">
      <alignment vertical="top" wrapText="1"/>
    </xf>
    <xf numFmtId="0" fontId="24" fillId="4" borderId="68" applyNumberFormat="0" applyFont="1" applyFill="1" applyBorder="1" applyAlignment="1" applyProtection="0">
      <alignment horizontal="center" vertical="top" wrapText="1"/>
    </xf>
    <xf numFmtId="49" fontId="24" fillId="2" borderId="24" applyNumberFormat="1" applyFont="1" applyFill="1" applyBorder="1" applyAlignment="1" applyProtection="0">
      <alignment horizontal="left" vertical="center" readingOrder="1"/>
    </xf>
    <xf numFmtId="0" fontId="0" fillId="2" borderId="25" applyNumberFormat="0" applyFont="1" applyFill="1" applyBorder="1" applyAlignment="1" applyProtection="0">
      <alignment vertical="center"/>
    </xf>
    <xf numFmtId="0" fontId="0" fillId="2" borderId="26" applyNumberFormat="0" applyFont="1" applyFill="1" applyBorder="1" applyAlignment="1" applyProtection="0">
      <alignment vertical="center"/>
    </xf>
    <xf numFmtId="49" fontId="25" fillId="2" borderId="27" applyNumberFormat="1" applyFont="1" applyFill="1" applyBorder="1" applyAlignment="1" applyProtection="0">
      <alignment horizontal="left" vertical="center" readingOrder="1"/>
    </xf>
    <xf numFmtId="0" fontId="0" fillId="2" borderId="10" applyNumberFormat="0" applyFont="1" applyFill="1" applyBorder="1" applyAlignment="1" applyProtection="0">
      <alignment vertical="center"/>
    </xf>
    <xf numFmtId="0" fontId="0" fillId="2" borderId="16" applyNumberFormat="0" applyFont="1" applyFill="1" applyBorder="1" applyAlignment="1" applyProtection="0">
      <alignment vertical="center"/>
    </xf>
    <xf numFmtId="49" fontId="1" fillId="2" borderId="27" applyNumberFormat="1" applyFont="1" applyFill="1" applyBorder="1" applyAlignment="1" applyProtection="0">
      <alignment horizontal="left" vertical="center" readingOrder="1"/>
    </xf>
    <xf numFmtId="0" fontId="1" fillId="3" borderId="69" applyNumberFormat="0" applyFont="1" applyFill="1" applyBorder="1" applyAlignment="1" applyProtection="0">
      <alignment horizontal="left" vertical="center"/>
    </xf>
    <xf numFmtId="0" fontId="0" fillId="2" borderId="70" applyNumberFormat="0" applyFont="1" applyFill="1" applyBorder="1" applyAlignment="1" applyProtection="0">
      <alignment vertical="top" wrapText="1"/>
    </xf>
    <xf numFmtId="0" fontId="0" applyNumberFormat="1" applyFont="1" applyFill="0" applyBorder="0" applyAlignment="1" applyProtection="0">
      <alignment vertical="bottom"/>
    </xf>
    <xf numFmtId="0" fontId="28" fillId="2" borderId="40" applyNumberFormat="1" applyFont="1" applyFill="1" applyBorder="1" applyAlignment="1" applyProtection="0">
      <alignment vertical="center"/>
    </xf>
    <xf numFmtId="49" fontId="29" fillId="2" borderId="47" applyNumberFormat="1" applyFont="1" applyFill="1" applyBorder="1" applyAlignment="1" applyProtection="0">
      <alignment vertical="center" wrapText="1"/>
    </xf>
    <xf numFmtId="0" fontId="29" fillId="2" borderId="47" applyNumberFormat="0" applyFont="1" applyFill="1" applyBorder="1" applyAlignment="1" applyProtection="0">
      <alignment vertical="top" wrapText="1"/>
    </xf>
    <xf numFmtId="0" fontId="29" fillId="2" borderId="71" applyNumberFormat="0" applyFont="1" applyFill="1" applyBorder="1" applyAlignment="1" applyProtection="0">
      <alignment vertical="top" wrapText="1"/>
    </xf>
    <xf numFmtId="0" fontId="29" fillId="2" borderId="72" applyNumberFormat="0" applyFont="1" applyFill="1" applyBorder="1" applyAlignment="1" applyProtection="0">
      <alignment vertical="top" wrapText="1"/>
    </xf>
    <xf numFmtId="0" fontId="0" fillId="2" borderId="72" applyNumberFormat="0" applyFont="1" applyFill="1" applyBorder="1" applyAlignment="1" applyProtection="0">
      <alignment vertical="center" wrapText="1"/>
    </xf>
    <xf numFmtId="0" fontId="0" fillId="2" borderId="72" applyNumberFormat="1" applyFont="1" applyFill="1" applyBorder="1" applyAlignment="1" applyProtection="0">
      <alignment vertical="center" wrapText="1"/>
    </xf>
    <xf numFmtId="59" fontId="0" fillId="2" borderId="47" applyNumberFormat="1" applyFont="1" applyFill="1" applyBorder="1" applyAlignment="1" applyProtection="0">
      <alignment vertical="center" wrapText="1"/>
    </xf>
    <xf numFmtId="0" fontId="0" fillId="2" borderId="47" applyNumberFormat="0" applyFont="1" applyFill="1" applyBorder="1" applyAlignment="1" applyProtection="0">
      <alignment vertical="center" wrapText="1"/>
    </xf>
    <xf numFmtId="0" fontId="0" borderId="47" applyNumberFormat="0" applyFont="1" applyFill="0" applyBorder="1" applyAlignment="1" applyProtection="0">
      <alignment vertical="center" wrapText="1"/>
    </xf>
    <xf numFmtId="0" fontId="0" fillId="2" borderId="47" applyNumberFormat="0" applyFont="1" applyFill="1" applyBorder="1" applyAlignment="1" applyProtection="0">
      <alignment vertical="bottom"/>
    </xf>
    <xf numFmtId="0" fontId="0" fillId="2" borderId="41" applyNumberFormat="0" applyFont="1" applyFill="1" applyBorder="1" applyAlignment="1" applyProtection="0">
      <alignment vertical="bottom"/>
    </xf>
    <xf numFmtId="0" fontId="28" fillId="2" borderId="44" applyNumberFormat="1" applyFont="1" applyFill="1" applyBorder="1" applyAlignment="1" applyProtection="0">
      <alignment vertical="top"/>
    </xf>
    <xf numFmtId="60" fontId="0" fillId="2" borderId="10" applyNumberFormat="1" applyFont="1" applyFill="1" applyBorder="1" applyAlignment="1" applyProtection="0">
      <alignment vertical="top" wrapText="1"/>
    </xf>
    <xf numFmtId="59" fontId="0" fillId="2" borderId="73" applyNumberFormat="1" applyFont="1" applyFill="1" applyBorder="1" applyAlignment="1" applyProtection="0">
      <alignment vertical="top" wrapText="1"/>
    </xf>
    <xf numFmtId="0" fontId="0" fillId="2" borderId="74" applyNumberFormat="0" applyFont="1" applyFill="1" applyBorder="1" applyAlignment="1" applyProtection="0">
      <alignment vertical="bottom"/>
    </xf>
    <xf numFmtId="49" fontId="30" fillId="2" borderId="75" applyNumberFormat="1" applyFont="1" applyFill="1" applyBorder="1" applyAlignment="1" applyProtection="0">
      <alignment horizontal="right" vertical="bottom"/>
    </xf>
    <xf numFmtId="0" fontId="0" fillId="2" borderId="75" applyNumberFormat="0" applyFont="1" applyFill="1" applyBorder="1" applyAlignment="1" applyProtection="0">
      <alignment vertical="bottom"/>
    </xf>
    <xf numFmtId="49" fontId="0" fillId="2" borderId="75" applyNumberFormat="1" applyFont="1" applyFill="1" applyBorder="1" applyAlignment="1" applyProtection="0">
      <alignment horizontal="center" vertical="center"/>
    </xf>
    <xf numFmtId="0" fontId="0" fillId="2" borderId="44" applyNumberFormat="0" applyFont="1" applyFill="1" applyBorder="1" applyAlignment="1" applyProtection="0">
      <alignment vertical="center" wrapText="1"/>
    </xf>
    <xf numFmtId="0" fontId="0" fillId="2" borderId="10" applyNumberFormat="1" applyFont="1" applyFill="1" applyBorder="1" applyAlignment="1" applyProtection="0">
      <alignment vertical="top" wrapText="1"/>
    </xf>
    <xf numFmtId="0" fontId="0" fillId="2" borderId="10" applyNumberFormat="0" applyFont="1" applyFill="1" applyBorder="1" applyAlignment="1" applyProtection="0">
      <alignment vertical="bottom"/>
    </xf>
    <xf numFmtId="0" fontId="0" fillId="2" borderId="39" applyNumberFormat="0" applyFont="1" applyFill="1" applyBorder="1" applyAlignment="1" applyProtection="0">
      <alignment vertical="bottom"/>
    </xf>
    <xf numFmtId="49" fontId="30" fillId="2" borderId="10" applyNumberFormat="1" applyFont="1" applyFill="1" applyBorder="1" applyAlignment="1" applyProtection="0">
      <alignment vertical="top" wrapText="1"/>
    </xf>
    <xf numFmtId="59" fontId="30" fillId="2" borderId="73" applyNumberFormat="1" applyFont="1" applyFill="1" applyBorder="1" applyAlignment="1" applyProtection="0">
      <alignment horizontal="right" vertical="center" wrapText="1"/>
    </xf>
    <xf numFmtId="49" fontId="30" fillId="2" borderId="75" applyNumberFormat="1" applyFont="1" applyFill="1" applyBorder="1" applyAlignment="1" applyProtection="0">
      <alignment horizontal="right" vertical="bottom" wrapText="1"/>
    </xf>
    <xf numFmtId="61" fontId="0" fillId="2" borderId="75" applyNumberFormat="1" applyFont="1" applyFill="1" applyBorder="1" applyAlignment="1" applyProtection="0">
      <alignment horizontal="center" vertical="bottom"/>
    </xf>
    <xf numFmtId="49" fontId="31" fillId="2" borderId="44" applyNumberFormat="1" applyFont="1" applyFill="1" applyBorder="1" applyAlignment="1" applyProtection="0">
      <alignment vertical="bottom"/>
    </xf>
    <xf numFmtId="1" fontId="31" fillId="2" borderId="10" applyNumberFormat="1" applyFont="1" applyFill="1" applyBorder="1" applyAlignment="1" applyProtection="0">
      <alignment vertical="top" wrapText="1"/>
    </xf>
    <xf numFmtId="49" fontId="28" fillId="2" borderId="10" applyNumberFormat="1" applyFont="1" applyFill="1" applyBorder="1" applyAlignment="1" applyProtection="0">
      <alignment vertical="top" wrapText="1"/>
    </xf>
    <xf numFmtId="1" fontId="30" fillId="2" borderId="10" applyNumberFormat="1" applyFont="1" applyFill="1" applyBorder="1" applyAlignment="1" applyProtection="0">
      <alignment vertical="top" wrapText="1"/>
    </xf>
    <xf numFmtId="60" fontId="30" fillId="2" borderId="10" applyNumberFormat="1" applyFont="1" applyFill="1" applyBorder="1" applyAlignment="1" applyProtection="0">
      <alignment vertical="top" wrapText="1"/>
    </xf>
    <xf numFmtId="59" fontId="30" fillId="2" borderId="73" applyNumberFormat="1" applyFont="1" applyFill="1" applyBorder="1" applyAlignment="1" applyProtection="0">
      <alignment horizontal="center" vertical="center" wrapText="1"/>
    </xf>
    <xf numFmtId="62" fontId="0" fillId="2" borderId="44" applyNumberFormat="1" applyFont="1" applyFill="1" applyBorder="1" applyAlignment="1" applyProtection="0">
      <alignment horizontal="center" vertical="center"/>
    </xf>
    <xf numFmtId="49" fontId="30" fillId="2" borderId="10" applyNumberFormat="1" applyFont="1" applyFill="1" applyBorder="1" applyAlignment="1" applyProtection="0">
      <alignment vertical="top"/>
    </xf>
    <xf numFmtId="0" fontId="0" fillId="2" borderId="10" applyNumberFormat="1" applyFont="1" applyFill="1" applyBorder="1" applyAlignment="1" applyProtection="0">
      <alignment vertical="bottom"/>
    </xf>
    <xf numFmtId="0" fontId="30" fillId="2" borderId="10" applyNumberFormat="0" applyFont="1" applyFill="1" applyBorder="1" applyAlignment="1" applyProtection="0">
      <alignment vertical="top" wrapText="1"/>
    </xf>
    <xf numFmtId="59" fontId="30" fillId="2" borderId="73" applyNumberFormat="1" applyFont="1" applyFill="1" applyBorder="1" applyAlignment="1" applyProtection="0">
      <alignment vertical="bottom"/>
    </xf>
    <xf numFmtId="0" fontId="0" fillId="2" borderId="73" applyNumberFormat="0" applyFont="1" applyFill="1" applyBorder="1" applyAlignment="1" applyProtection="0">
      <alignment vertical="bottom"/>
    </xf>
    <xf numFmtId="49" fontId="32" fillId="5" borderId="75" applyNumberFormat="1" applyFont="1" applyFill="1" applyBorder="1" applyAlignment="1" applyProtection="0">
      <alignment horizontal="right" vertical="bottom"/>
    </xf>
    <xf numFmtId="0" fontId="0" fillId="2" borderId="76" applyNumberFormat="0" applyFont="1" applyFill="1" applyBorder="1" applyAlignment="1" applyProtection="0">
      <alignment vertical="bottom"/>
    </xf>
    <xf numFmtId="61" fontId="33" fillId="2" borderId="77" applyNumberFormat="1" applyFont="1" applyFill="1" applyBorder="1" applyAlignment="1" applyProtection="0">
      <alignment horizontal="center" vertical="center" wrapText="1"/>
    </xf>
    <xf numFmtId="63" fontId="33" fillId="2" borderId="44" applyNumberFormat="1" applyFont="1" applyFill="1" applyBorder="1" applyAlignment="1" applyProtection="0">
      <alignment horizontal="center" vertical="center" wrapText="1"/>
    </xf>
    <xf numFmtId="0" fontId="30" fillId="2" borderId="67" applyNumberFormat="0" applyFont="1" applyFill="1" applyBorder="1" applyAlignment="1" applyProtection="0">
      <alignment horizontal="right" vertical="center" wrapText="1"/>
    </xf>
    <xf numFmtId="1" fontId="30" fillId="2" borderId="78" applyNumberFormat="1" applyFont="1" applyFill="1" applyBorder="1" applyAlignment="1" applyProtection="0">
      <alignment horizontal="right" vertical="center" wrapText="1"/>
    </xf>
    <xf numFmtId="49" fontId="34" fillId="2" borderId="47" applyNumberFormat="1" applyFont="1" applyFill="1" applyBorder="1" applyAlignment="1" applyProtection="0">
      <alignment vertical="bottom"/>
    </xf>
    <xf numFmtId="0" fontId="34" fillId="2" borderId="47" applyNumberFormat="0" applyFont="1" applyFill="1" applyBorder="1" applyAlignment="1" applyProtection="0">
      <alignment vertical="bottom"/>
    </xf>
    <xf numFmtId="0" fontId="34" fillId="2" borderId="10" applyNumberFormat="0" applyFont="1" applyFill="1" applyBorder="1" applyAlignment="1" applyProtection="0">
      <alignment vertical="bottom"/>
    </xf>
    <xf numFmtId="59" fontId="0" fillId="2" borderId="25" applyNumberFormat="1" applyFont="1" applyFill="1" applyBorder="1" applyAlignment="1" applyProtection="0">
      <alignment horizontal="right" vertical="center" wrapText="1"/>
    </xf>
    <xf numFmtId="9" fontId="0" fillId="2" borderId="25" applyNumberFormat="1" applyFont="1" applyFill="1" applyBorder="1" applyAlignment="1" applyProtection="0">
      <alignment vertical="center" wrapText="1"/>
    </xf>
    <xf numFmtId="49" fontId="35" fillId="2" borderId="10" applyNumberFormat="1" applyFont="1" applyFill="1" applyBorder="1" applyAlignment="1" applyProtection="0">
      <alignment vertical="bottom" wrapText="1"/>
    </xf>
    <xf numFmtId="1" fontId="13" fillId="2" borderId="10" applyNumberFormat="1" applyFont="1" applyFill="1" applyBorder="1" applyAlignment="1" applyProtection="0">
      <alignment horizontal="left" vertical="top" wrapText="1"/>
    </xf>
    <xf numFmtId="0" fontId="0" fillId="2" borderId="33" applyNumberFormat="0" applyFont="1" applyFill="1" applyBorder="1" applyAlignment="1" applyProtection="0">
      <alignment vertical="bottom"/>
    </xf>
    <xf numFmtId="49" fontId="0" fillId="2" borderId="33" applyNumberFormat="1" applyFont="1" applyFill="1" applyBorder="1" applyAlignment="1" applyProtection="0">
      <alignment vertical="bottom"/>
    </xf>
    <xf numFmtId="59" fontId="0" fillId="2" borderId="33" applyNumberFormat="1" applyFont="1" applyFill="1" applyBorder="1" applyAlignment="1" applyProtection="0">
      <alignment vertical="top" wrapText="1"/>
    </xf>
    <xf numFmtId="9" fontId="0" fillId="2" borderId="33" applyNumberFormat="1" applyFont="1" applyFill="1" applyBorder="1" applyAlignment="1" applyProtection="0">
      <alignment vertical="top" wrapText="1"/>
    </xf>
    <xf numFmtId="49" fontId="35" fillId="2" borderId="33" applyNumberFormat="1" applyFont="1" applyFill="1" applyBorder="1" applyAlignment="1" applyProtection="0">
      <alignment vertical="top" wrapText="1"/>
    </xf>
    <xf numFmtId="49" fontId="13" fillId="2" borderId="33" applyNumberFormat="1" applyFont="1" applyFill="1" applyBorder="1" applyAlignment="1" applyProtection="0">
      <alignment vertical="bottom"/>
    </xf>
    <xf numFmtId="64" fontId="36" fillId="2" borderId="33" applyNumberFormat="1" applyFont="1" applyFill="1" applyBorder="1" applyAlignment="1" applyProtection="0">
      <alignment vertical="bottom" wrapText="1"/>
    </xf>
    <xf numFmtId="0" fontId="0" fillId="2" borderId="79" applyNumberFormat="0" applyFont="1" applyFill="1" applyBorder="1" applyAlignment="1" applyProtection="0">
      <alignment vertical="top"/>
    </xf>
    <xf numFmtId="49" fontId="34" fillId="6" borderId="80" applyNumberFormat="1" applyFont="1" applyFill="1" applyBorder="1" applyAlignment="1" applyProtection="0">
      <alignment vertical="top" wrapText="1"/>
    </xf>
    <xf numFmtId="1" fontId="30" fillId="7" borderId="81" applyNumberFormat="1" applyFont="1" applyFill="1" applyBorder="1" applyAlignment="1" applyProtection="0">
      <alignment vertical="top" wrapText="1"/>
    </xf>
    <xf numFmtId="49" fontId="0" fillId="6" borderId="72" applyNumberFormat="1" applyFont="1" applyFill="1" applyBorder="1" applyAlignment="1" applyProtection="0">
      <alignment horizontal="left" vertical="bottom" wrapText="1"/>
    </xf>
    <xf numFmtId="49" fontId="33" fillId="6" borderId="82" applyNumberFormat="1" applyFont="1" applyFill="1" applyBorder="1" applyAlignment="1" applyProtection="0">
      <alignment horizontal="left" vertical="bottom" wrapText="1"/>
    </xf>
    <xf numFmtId="49" fontId="33" fillId="2" borderId="40" applyNumberFormat="1" applyFont="1" applyFill="1" applyBorder="1" applyAlignment="1" applyProtection="0">
      <alignment horizontal="left" vertical="bottom" wrapText="1"/>
    </xf>
    <xf numFmtId="49" fontId="33" fillId="6" borderId="82" applyNumberFormat="1" applyFont="1" applyFill="1" applyBorder="1" applyAlignment="1" applyProtection="0">
      <alignment horizontal="center" vertical="bottom" wrapText="1"/>
    </xf>
    <xf numFmtId="49" fontId="0" fillId="6" borderId="75" applyNumberFormat="1" applyFont="1" applyFill="1" applyBorder="1" applyAlignment="1" applyProtection="0">
      <alignment horizontal="center" vertical="bottom" wrapText="1"/>
    </xf>
    <xf numFmtId="65" fontId="0" fillId="2" borderId="83" applyNumberFormat="1" applyFont="1" applyFill="1" applyBorder="1" applyAlignment="1" applyProtection="0">
      <alignment horizontal="left" vertical="bottom" wrapText="1"/>
    </xf>
    <xf numFmtId="49" fontId="0" fillId="6" borderId="84" applyNumberFormat="1" applyFont="1" applyFill="1" applyBorder="1" applyAlignment="1" applyProtection="0">
      <alignment horizontal="left" vertical="bottom" wrapText="1"/>
    </xf>
    <xf numFmtId="49" fontId="13" fillId="6" borderId="72" applyNumberFormat="1" applyFont="1" applyFill="1" applyBorder="1" applyAlignment="1" applyProtection="0">
      <alignment vertical="bottom" wrapText="1"/>
    </xf>
    <xf numFmtId="49" fontId="0" fillId="6" borderId="82" applyNumberFormat="1" applyFont="1" applyFill="1" applyBorder="1" applyAlignment="1" applyProtection="0">
      <alignment horizontal="left" vertical="bottom" wrapText="1"/>
    </xf>
    <xf numFmtId="49" fontId="0" fillId="6" borderId="75" applyNumberFormat="1" applyFont="1" applyFill="1" applyBorder="1" applyAlignment="1" applyProtection="0">
      <alignment horizontal="left" vertical="bottom" wrapText="1"/>
    </xf>
    <xf numFmtId="0" fontId="0" fillId="2" borderId="79" applyNumberFormat="0" applyFont="1" applyFill="1" applyBorder="1" applyAlignment="1" applyProtection="0">
      <alignment vertical="bottom" wrapText="1"/>
    </xf>
    <xf numFmtId="49" fontId="13" fillId="6" borderId="84" applyNumberFormat="1" applyFont="1" applyFill="1" applyBorder="1" applyAlignment="1" applyProtection="0">
      <alignment horizontal="left" vertical="bottom" wrapText="1"/>
    </xf>
    <xf numFmtId="49" fontId="13" fillId="6" borderId="72" applyNumberFormat="1" applyFont="1" applyFill="1" applyBorder="1" applyAlignment="1" applyProtection="0">
      <alignment horizontal="left" vertical="bottom" wrapText="1"/>
    </xf>
    <xf numFmtId="49" fontId="13" fillId="6" borderId="82" applyNumberFormat="1" applyFont="1" applyFill="1" applyBorder="1" applyAlignment="1" applyProtection="0">
      <alignment horizontal="left" vertical="bottom" wrapText="1"/>
    </xf>
    <xf numFmtId="0" fontId="0" fillId="2" borderId="79" applyNumberFormat="0" applyFont="1" applyFill="1" applyBorder="1" applyAlignment="1" applyProtection="0">
      <alignment vertical="bottom"/>
    </xf>
    <xf numFmtId="49" fontId="25" fillId="8" borderId="80" applyNumberFormat="1" applyFont="1" applyFill="1" applyBorder="1" applyAlignment="1" applyProtection="0">
      <alignment vertical="top"/>
    </xf>
    <xf numFmtId="1" fontId="1" fillId="8" borderId="85" applyNumberFormat="1" applyFont="1" applyFill="1" applyBorder="1" applyAlignment="1" applyProtection="0">
      <alignment vertical="top"/>
    </xf>
    <xf numFmtId="1" fontId="6" fillId="2" borderId="84" applyNumberFormat="1" applyFont="1" applyFill="1" applyBorder="1" applyAlignment="1" applyProtection="0">
      <alignment vertical="top" wrapText="1"/>
    </xf>
    <xf numFmtId="60" fontId="6" fillId="2" borderId="72" applyNumberFormat="1" applyFont="1" applyFill="1" applyBorder="1" applyAlignment="1" applyProtection="0">
      <alignment vertical="top" wrapText="1"/>
    </xf>
    <xf numFmtId="1" fontId="6" fillId="2" borderId="72" applyNumberFormat="1" applyFont="1" applyFill="1" applyBorder="1" applyAlignment="1" applyProtection="0">
      <alignment vertical="top" wrapText="1"/>
    </xf>
    <xf numFmtId="61" fontId="28" fillId="2" borderId="72" applyNumberFormat="1" applyFont="1" applyFill="1" applyBorder="1" applyAlignment="1" applyProtection="0">
      <alignment vertical="top" wrapText="1"/>
    </xf>
    <xf numFmtId="9" fontId="28" fillId="2" borderId="72" applyNumberFormat="1" applyFont="1" applyFill="1" applyBorder="1" applyAlignment="1" applyProtection="0">
      <alignment vertical="top" wrapText="1"/>
    </xf>
    <xf numFmtId="1" fontId="28" fillId="2" borderId="72" applyNumberFormat="1" applyFont="1" applyFill="1" applyBorder="1" applyAlignment="1" applyProtection="0">
      <alignment vertical="top" wrapText="1"/>
    </xf>
    <xf numFmtId="1" fontId="28" fillId="2" borderId="10" applyNumberFormat="1" applyFont="1" applyFill="1" applyBorder="1" applyAlignment="1" applyProtection="0">
      <alignment horizontal="left" vertical="center" wrapText="1"/>
    </xf>
    <xf numFmtId="66" fontId="28" fillId="2" borderId="72" applyNumberFormat="1" applyFont="1" applyFill="1" applyBorder="1" applyAlignment="1" applyProtection="0">
      <alignment vertical="top" wrapText="1"/>
    </xf>
    <xf numFmtId="65" fontId="28" fillId="2" borderId="10" applyNumberFormat="1" applyFont="1" applyFill="1" applyBorder="1" applyAlignment="1" applyProtection="0">
      <alignment vertical="top" wrapText="1"/>
    </xf>
    <xf numFmtId="49" fontId="36" fillId="2" borderId="72" applyNumberFormat="1" applyFont="1" applyFill="1" applyBorder="1" applyAlignment="1" applyProtection="0">
      <alignment vertical="bottom" wrapText="1"/>
    </xf>
    <xf numFmtId="49" fontId="36" fillId="2" borderId="86" applyNumberFormat="1" applyFont="1" applyFill="1" applyBorder="1" applyAlignment="1" applyProtection="0">
      <alignment vertical="bottom" wrapText="1"/>
    </xf>
    <xf numFmtId="0" fontId="0" fillId="2" borderId="87" applyNumberFormat="0" applyFont="1" applyFill="1" applyBorder="1" applyAlignment="1" applyProtection="0">
      <alignment vertical="bottom"/>
    </xf>
    <xf numFmtId="0" fontId="28" fillId="2" borderId="79" applyNumberFormat="1" applyFont="1" applyFill="1" applyBorder="1" applyAlignment="1" applyProtection="0">
      <alignment vertical="top"/>
    </xf>
    <xf numFmtId="49" fontId="13" fillId="8" borderId="75" applyNumberFormat="1" applyFont="1" applyFill="1" applyBorder="1" applyAlignment="1" applyProtection="0">
      <alignment vertical="top" wrapText="1"/>
    </xf>
    <xf numFmtId="0" fontId="13" fillId="8" borderId="75" applyNumberFormat="0" applyFont="1" applyFill="1" applyBorder="1" applyAlignment="1" applyProtection="0">
      <alignment vertical="top" wrapText="1"/>
    </xf>
    <xf numFmtId="0" fontId="26" fillId="2" borderId="75" applyNumberFormat="0" applyFont="1" applyFill="1" applyBorder="1" applyAlignment="1" applyProtection="0">
      <alignment vertical="top"/>
    </xf>
    <xf numFmtId="61" fontId="0" fillId="2" borderId="75" applyNumberFormat="1" applyFont="1" applyFill="1" applyBorder="1" applyAlignment="1" applyProtection="0">
      <alignment horizontal="left" vertical="top" wrapText="1"/>
    </xf>
    <xf numFmtId="0" fontId="0" fillId="2" borderId="75" applyNumberFormat="0" applyFont="1" applyFill="1" applyBorder="1" applyAlignment="1" applyProtection="0">
      <alignment horizontal="left" vertical="top" wrapText="1"/>
    </xf>
    <xf numFmtId="9" fontId="0" fillId="2" borderId="75" applyNumberFormat="1" applyFont="1" applyFill="1" applyBorder="1" applyAlignment="1" applyProtection="0">
      <alignment horizontal="left" vertical="top" wrapText="1"/>
    </xf>
    <xf numFmtId="0" fontId="0" fillId="9" borderId="75" applyNumberFormat="1" applyFont="1" applyFill="1" applyBorder="1" applyAlignment="1" applyProtection="0">
      <alignment horizontal="center" vertical="center" wrapText="1"/>
    </xf>
    <xf numFmtId="49" fontId="0" fillId="2" borderId="79" applyNumberFormat="1" applyFont="1" applyFill="1" applyBorder="1" applyAlignment="1" applyProtection="0">
      <alignment horizontal="left" vertical="center" wrapText="1"/>
    </xf>
    <xf numFmtId="0" fontId="0" fillId="10" borderId="75" applyNumberFormat="1" applyFont="1" applyFill="1" applyBorder="1" applyAlignment="1" applyProtection="0">
      <alignment horizontal="center" vertical="center" wrapText="1"/>
    </xf>
    <xf numFmtId="59" fontId="0" fillId="2" borderId="75" applyNumberFormat="1" applyFont="1" applyFill="1" applyBorder="1" applyAlignment="1" applyProtection="0">
      <alignment horizontal="center" vertical="center" wrapText="1"/>
    </xf>
    <xf numFmtId="0" fontId="0" fillId="2" borderId="79" applyNumberFormat="0" applyFont="1" applyFill="1" applyBorder="1" applyAlignment="1" applyProtection="0">
      <alignment vertical="top" wrapText="1"/>
    </xf>
    <xf numFmtId="0" fontId="13" fillId="2" borderId="75" applyNumberFormat="0" applyFont="1" applyFill="1" applyBorder="1" applyAlignment="1" applyProtection="0">
      <alignment horizontal="left" vertical="top" wrapText="1"/>
    </xf>
    <xf numFmtId="49" fontId="13" fillId="2" borderId="75" applyNumberFormat="1" applyFont="1" applyFill="1" applyBorder="1" applyAlignment="1" applyProtection="0">
      <alignment horizontal="left" vertical="top" wrapText="1"/>
    </xf>
    <xf numFmtId="67" fontId="13" fillId="2" borderId="76" applyNumberFormat="1" applyFont="1" applyFill="1" applyBorder="1" applyAlignment="1" applyProtection="0">
      <alignment horizontal="center" vertical="bottom"/>
    </xf>
    <xf numFmtId="67" fontId="13" fillId="2" borderId="88" applyNumberFormat="1" applyFont="1" applyFill="1" applyBorder="1" applyAlignment="1" applyProtection="0">
      <alignment horizontal="center" vertical="bottom"/>
    </xf>
    <xf numFmtId="67" fontId="13" fillId="2" borderId="77" applyNumberFormat="1" applyFont="1" applyFill="1" applyBorder="1" applyAlignment="1" applyProtection="0">
      <alignment horizontal="center" vertical="bottom"/>
    </xf>
    <xf numFmtId="0" fontId="13" fillId="2" borderId="76" applyNumberFormat="0" applyFont="1" applyFill="1" applyBorder="1" applyAlignment="1" applyProtection="0">
      <alignment horizontal="center" vertical="bottom"/>
    </xf>
    <xf numFmtId="0" fontId="13" fillId="2" borderId="88" applyNumberFormat="0" applyFont="1" applyFill="1" applyBorder="1" applyAlignment="1" applyProtection="0">
      <alignment horizontal="center" vertical="bottom"/>
    </xf>
    <xf numFmtId="0" fontId="13" fillId="2" borderId="77" applyNumberFormat="0" applyFont="1" applyFill="1" applyBorder="1" applyAlignment="1" applyProtection="0">
      <alignment horizontal="center" vertical="bottom"/>
    </xf>
    <xf numFmtId="0" fontId="28" borderId="89" applyNumberFormat="1" applyFont="1" applyFill="0" applyBorder="1" applyAlignment="1" applyProtection="0">
      <alignment vertical="top"/>
    </xf>
    <xf numFmtId="49" fontId="13" borderId="88" applyNumberFormat="1" applyFont="1" applyFill="0" applyBorder="1" applyAlignment="1" applyProtection="0">
      <alignment vertical="top" wrapText="1"/>
    </xf>
    <xf numFmtId="49" fontId="25" borderId="88" applyNumberFormat="1" applyFont="1" applyFill="0" applyBorder="1" applyAlignment="1" applyProtection="0">
      <alignment vertical="top"/>
    </xf>
    <xf numFmtId="49" fontId="25" borderId="88" applyNumberFormat="1" applyFont="1" applyFill="0" applyBorder="1" applyAlignment="1" applyProtection="0">
      <alignment vertical="top" wrapText="1"/>
    </xf>
    <xf numFmtId="0" fontId="26" borderId="88" applyNumberFormat="0" applyFont="1" applyFill="0" applyBorder="1" applyAlignment="1" applyProtection="0">
      <alignment vertical="top"/>
    </xf>
    <xf numFmtId="0" fontId="0" borderId="88" applyNumberFormat="0" applyFont="1" applyFill="0" applyBorder="1" applyAlignment="1" applyProtection="0">
      <alignment horizontal="left" vertical="top"/>
    </xf>
    <xf numFmtId="0" fontId="0" borderId="88" applyNumberFormat="0" applyFont="1" applyFill="0" applyBorder="1" applyAlignment="1" applyProtection="0">
      <alignment horizontal="center" vertical="center"/>
    </xf>
    <xf numFmtId="49" fontId="0" borderId="90" applyNumberFormat="1" applyFont="1" applyFill="0" applyBorder="1" applyAlignment="1" applyProtection="0">
      <alignment horizontal="left" vertical="center" wrapText="1"/>
    </xf>
    <xf numFmtId="0" fontId="0" borderId="88" applyNumberFormat="1" applyFont="1" applyFill="0" applyBorder="1" applyAlignment="1" applyProtection="0">
      <alignment horizontal="center" vertical="center" wrapText="1"/>
    </xf>
    <xf numFmtId="66" fontId="0" borderId="88" applyNumberFormat="1" applyFont="1" applyFill="0" applyBorder="1" applyAlignment="1" applyProtection="0">
      <alignment horizontal="center" vertical="center" wrapText="1"/>
    </xf>
    <xf numFmtId="0" fontId="0" borderId="90" applyNumberFormat="0" applyFont="1" applyFill="0" applyBorder="1" applyAlignment="1" applyProtection="0">
      <alignment vertical="top" wrapText="1"/>
    </xf>
    <xf numFmtId="0" fontId="13" borderId="88" applyNumberFormat="0" applyFont="1" applyFill="0" applyBorder="1" applyAlignment="1" applyProtection="0">
      <alignment horizontal="left" vertical="top" wrapText="1"/>
    </xf>
    <xf numFmtId="0" fontId="28" fillId="2" borderId="79" applyNumberFormat="0" applyFont="1" applyFill="1" applyBorder="1" applyAlignment="1" applyProtection="0">
      <alignment vertical="top"/>
    </xf>
    <xf numFmtId="1" fontId="13" fillId="2" borderId="84" applyNumberFormat="1" applyFont="1" applyFill="1" applyBorder="1" applyAlignment="1" applyProtection="0">
      <alignment horizontal="left" vertical="top" wrapText="1"/>
    </xf>
    <xf numFmtId="0" fontId="38" fillId="2" borderId="72" applyNumberFormat="0" applyFont="1" applyFill="1" applyBorder="1" applyAlignment="1" applyProtection="0">
      <alignment horizontal="left" vertical="top" wrapText="1"/>
    </xf>
    <xf numFmtId="1" fontId="38" fillId="2" borderId="72" applyNumberFormat="1" applyFont="1" applyFill="1" applyBorder="1" applyAlignment="1" applyProtection="0">
      <alignment horizontal="left" vertical="top" wrapText="1"/>
    </xf>
    <xf numFmtId="61" fontId="0" fillId="2" borderId="72" applyNumberFormat="1" applyFont="1" applyFill="1" applyBorder="1" applyAlignment="1" applyProtection="0">
      <alignment horizontal="left" vertical="top" wrapText="1"/>
    </xf>
    <xf numFmtId="9" fontId="0" fillId="2" borderId="72" applyNumberFormat="1" applyFont="1" applyFill="1" applyBorder="1" applyAlignment="1" applyProtection="0">
      <alignment horizontal="left" vertical="top" wrapText="1"/>
    </xf>
    <xf numFmtId="1" fontId="0" fillId="2" borderId="72" applyNumberFormat="1" applyFont="1" applyFill="1" applyBorder="1" applyAlignment="1" applyProtection="0">
      <alignment horizontal="center" vertical="center" wrapText="1"/>
    </xf>
    <xf numFmtId="0" fontId="0" fillId="2" borderId="10" applyNumberFormat="0" applyFont="1" applyFill="1" applyBorder="1" applyAlignment="1" applyProtection="0">
      <alignment horizontal="left" vertical="center" wrapText="1"/>
    </xf>
    <xf numFmtId="66" fontId="0" fillId="2" borderId="72" applyNumberFormat="1" applyFont="1" applyFill="1" applyBorder="1" applyAlignment="1" applyProtection="0">
      <alignment horizontal="center" vertical="center" wrapText="1"/>
    </xf>
    <xf numFmtId="1" fontId="13" fillId="2" borderId="72" applyNumberFormat="1" applyFont="1" applyFill="1" applyBorder="1" applyAlignment="1" applyProtection="0">
      <alignment horizontal="left" vertical="top" wrapText="1"/>
    </xf>
    <xf numFmtId="1" fontId="13" fillId="2" borderId="72" applyNumberFormat="1" applyFont="1" applyFill="1" applyBorder="1" applyAlignment="1" applyProtection="0">
      <alignment vertical="top" wrapText="1"/>
    </xf>
    <xf numFmtId="64" fontId="0" fillId="2" borderId="72" applyNumberFormat="1" applyFont="1" applyFill="1" applyBorder="1" applyAlignment="1" applyProtection="0">
      <alignment vertical="top" wrapText="1"/>
    </xf>
    <xf numFmtId="64" fontId="0" fillId="2" borderId="86" applyNumberFormat="1" applyFont="1" applyFill="1" applyBorder="1" applyAlignment="1" applyProtection="0">
      <alignment vertical="top" wrapText="1"/>
    </xf>
    <xf numFmtId="0" fontId="28" fillId="2" borderId="44" applyNumberFormat="0" applyFont="1" applyFill="1" applyBorder="1" applyAlignment="1" applyProtection="0">
      <alignment vertical="top"/>
    </xf>
    <xf numFmtId="60" fontId="13" fillId="2" borderId="72" applyNumberFormat="1" applyFont="1" applyFill="1" applyBorder="1" applyAlignment="1" applyProtection="0">
      <alignment vertical="top" wrapText="1"/>
    </xf>
    <xf numFmtId="61" fontId="0" fillId="2" borderId="72" applyNumberFormat="1" applyFont="1" applyFill="1" applyBorder="1" applyAlignment="1" applyProtection="0">
      <alignment vertical="top" wrapText="1"/>
    </xf>
    <xf numFmtId="9" fontId="0" fillId="2" borderId="72" applyNumberFormat="1" applyFont="1" applyFill="1" applyBorder="1" applyAlignment="1" applyProtection="0">
      <alignment vertical="top" wrapText="1"/>
    </xf>
    <xf numFmtId="0" fontId="0" fillId="2" borderId="72" applyNumberFormat="0" applyFont="1" applyFill="1" applyBorder="1" applyAlignment="1" applyProtection="0">
      <alignment vertical="top" wrapText="1"/>
    </xf>
    <xf numFmtId="1" fontId="0" fillId="2" borderId="10" applyNumberFormat="1" applyFont="1" applyFill="1" applyBorder="1" applyAlignment="1" applyProtection="0">
      <alignment horizontal="left" vertical="center" wrapText="1"/>
    </xf>
    <xf numFmtId="0" fontId="0" fillId="2" borderId="72" applyNumberFormat="1" applyFont="1" applyFill="1" applyBorder="1" applyAlignment="1" applyProtection="0">
      <alignment vertical="top" wrapText="1"/>
    </xf>
    <xf numFmtId="66" fontId="0" fillId="2" borderId="72" applyNumberFormat="1" applyFont="1" applyFill="1" applyBorder="1" applyAlignment="1" applyProtection="0">
      <alignment vertical="top" wrapText="1"/>
    </xf>
    <xf numFmtId="65" fontId="0" fillId="2" borderId="10" applyNumberFormat="1" applyFont="1" applyFill="1" applyBorder="1" applyAlignment="1" applyProtection="0">
      <alignment vertical="top" wrapText="1"/>
    </xf>
    <xf numFmtId="49" fontId="13" fillId="2" borderId="72" applyNumberFormat="1" applyFont="1" applyFill="1" applyBorder="1" applyAlignment="1" applyProtection="0">
      <alignment vertical="top"/>
    </xf>
    <xf numFmtId="64" fontId="36" fillId="2" borderId="72" applyNumberFormat="1" applyFont="1" applyFill="1" applyBorder="1" applyAlignment="1" applyProtection="0">
      <alignment vertical="top" wrapText="1"/>
    </xf>
    <xf numFmtId="49" fontId="30" fillId="6" borderId="80" applyNumberFormat="1" applyFont="1" applyFill="1" applyBorder="1" applyAlignment="1" applyProtection="0">
      <alignment vertical="top"/>
    </xf>
    <xf numFmtId="49" fontId="30" fillId="6" borderId="80" applyNumberFormat="1" applyFont="1" applyFill="1" applyBorder="1" applyAlignment="1" applyProtection="0">
      <alignment vertical="top" wrapText="1"/>
    </xf>
    <xf numFmtId="0" fontId="0" fillId="2" borderId="81" applyNumberFormat="0" applyFont="1" applyFill="1" applyBorder="1" applyAlignment="1" applyProtection="0">
      <alignment vertical="bottom"/>
    </xf>
    <xf numFmtId="49" fontId="33" fillId="2" borderId="79" applyNumberFormat="1" applyFont="1" applyFill="1" applyBorder="1" applyAlignment="1" applyProtection="0">
      <alignment horizontal="left" vertical="bottom" wrapText="1"/>
    </xf>
    <xf numFmtId="49" fontId="33" fillId="6" borderId="75" applyNumberFormat="1" applyFont="1" applyFill="1" applyBorder="1" applyAlignment="1" applyProtection="0">
      <alignment horizontal="center" vertical="bottom" wrapText="1"/>
    </xf>
    <xf numFmtId="65" fontId="0" fillId="2" borderId="79" applyNumberFormat="1" applyFont="1" applyFill="1" applyBorder="1" applyAlignment="1" applyProtection="0">
      <alignment vertical="bottom" wrapText="1"/>
    </xf>
    <xf numFmtId="49" fontId="13" fillId="6" borderId="84" applyNumberFormat="1" applyFont="1" applyFill="1" applyBorder="1" applyAlignment="1" applyProtection="0">
      <alignment vertical="bottom" wrapText="1"/>
    </xf>
    <xf numFmtId="49" fontId="13" fillId="6" borderId="82" applyNumberFormat="1" applyFont="1" applyFill="1" applyBorder="1" applyAlignment="1" applyProtection="0">
      <alignment vertical="bottom" wrapText="1"/>
    </xf>
    <xf numFmtId="49" fontId="13" fillId="6" borderId="75" applyNumberFormat="1" applyFont="1" applyFill="1" applyBorder="1" applyAlignment="1" applyProtection="0">
      <alignment vertical="bottom" wrapText="1"/>
    </xf>
    <xf numFmtId="49" fontId="13" fillId="6" borderId="91" applyNumberFormat="1" applyFont="1" applyFill="1" applyBorder="1" applyAlignment="1" applyProtection="0">
      <alignment horizontal="left" vertical="bottom" wrapText="1"/>
    </xf>
    <xf numFmtId="49" fontId="13" fillId="6" borderId="92" applyNumberFormat="1" applyFont="1" applyFill="1" applyBorder="1" applyAlignment="1" applyProtection="0">
      <alignment horizontal="left" vertical="bottom" wrapText="1"/>
    </xf>
    <xf numFmtId="49" fontId="13" fillId="6" borderId="93" applyNumberFormat="1" applyFont="1" applyFill="1" applyBorder="1" applyAlignment="1" applyProtection="0">
      <alignment horizontal="left" vertical="bottom" wrapText="1"/>
    </xf>
    <xf numFmtId="49" fontId="0" fillId="2" borderId="94" applyNumberFormat="1" applyFont="1" applyFill="1" applyBorder="1" applyAlignment="1" applyProtection="0">
      <alignment horizontal="center" vertical="top" wrapText="1"/>
    </xf>
    <xf numFmtId="49" fontId="0" fillId="2" borderId="95" applyNumberFormat="1" applyFont="1" applyFill="1" applyBorder="1" applyAlignment="1" applyProtection="0">
      <alignment horizontal="center" vertical="top" wrapText="1"/>
    </xf>
    <xf numFmtId="0" fontId="13" fillId="2" borderId="96" applyNumberFormat="0" applyFont="1" applyFill="1" applyBorder="1" applyAlignment="1" applyProtection="0">
      <alignment horizontal="center" vertical="bottom"/>
    </xf>
    <xf numFmtId="0" fontId="13" fillId="2" borderId="97" applyNumberFormat="0" applyFont="1" applyFill="1" applyBorder="1" applyAlignment="1" applyProtection="0">
      <alignment horizontal="center" vertical="bottom"/>
    </xf>
    <xf numFmtId="0" fontId="13" fillId="2" borderId="98" applyNumberFormat="0" applyFont="1" applyFill="1" applyBorder="1" applyAlignment="1" applyProtection="0">
      <alignment horizontal="center" vertical="bottom"/>
    </xf>
    <xf numFmtId="0" fontId="13" fillId="2" borderId="99" applyNumberFormat="0" applyFont="1" applyFill="1" applyBorder="1" applyAlignment="1" applyProtection="0">
      <alignment horizontal="center" vertical="bottom"/>
    </xf>
    <xf numFmtId="0" fontId="13" fillId="2" borderId="94" applyNumberFormat="0" applyFont="1" applyFill="1" applyBorder="1" applyAlignment="1" applyProtection="0">
      <alignment horizontal="center" vertical="bottom"/>
    </xf>
    <xf numFmtId="0" fontId="13" fillId="2" borderId="100" applyNumberFormat="0" applyFont="1" applyFill="1" applyBorder="1" applyAlignment="1" applyProtection="0">
      <alignment horizontal="center" vertical="bottom"/>
    </xf>
    <xf numFmtId="49" fontId="25" fillId="8" borderId="101" applyNumberFormat="1" applyFont="1" applyFill="1" applyBorder="1" applyAlignment="1" applyProtection="0">
      <alignment vertical="top"/>
    </xf>
    <xf numFmtId="1" fontId="6" fillId="2" borderId="88" applyNumberFormat="1" applyFont="1" applyFill="1" applyBorder="1" applyAlignment="1" applyProtection="0">
      <alignment vertical="top" wrapText="1"/>
    </xf>
    <xf numFmtId="60" fontId="6" fillId="2" borderId="102" applyNumberFormat="1" applyFont="1" applyFill="1" applyBorder="1" applyAlignment="1" applyProtection="0">
      <alignment vertical="top" wrapText="1"/>
    </xf>
    <xf numFmtId="0" fontId="28" fillId="2" borderId="72" applyNumberFormat="0" applyFont="1" applyFill="1" applyBorder="1" applyAlignment="1" applyProtection="0">
      <alignment vertical="top" wrapText="1"/>
    </xf>
    <xf numFmtId="1" fontId="1" fillId="8" borderId="85" applyNumberFormat="1" applyFont="1" applyFill="1" applyBorder="1" applyAlignment="1" applyProtection="0">
      <alignment vertical="top" wrapText="1"/>
    </xf>
    <xf numFmtId="1" fontId="13" fillId="2" borderId="84" applyNumberFormat="1" applyFont="1" applyFill="1" applyBorder="1" applyAlignment="1" applyProtection="0">
      <alignment vertical="top" wrapText="1"/>
    </xf>
    <xf numFmtId="0" fontId="0" fillId="2" borderId="72" applyNumberFormat="0" applyFont="1" applyFill="1" applyBorder="1" applyAlignment="1" applyProtection="0">
      <alignment horizontal="left" vertical="top" wrapText="1"/>
    </xf>
    <xf numFmtId="49" fontId="13" borderId="103" applyNumberFormat="1" applyFont="1" applyFill="0" applyBorder="1" applyAlignment="1" applyProtection="0">
      <alignment vertical="top" wrapText="1"/>
    </xf>
    <xf numFmtId="49" fontId="25" borderId="103" applyNumberFormat="1" applyFont="1" applyFill="0" applyBorder="1" applyAlignment="1" applyProtection="0">
      <alignment vertical="top"/>
    </xf>
    <xf numFmtId="0" fontId="0" fillId="2" borderId="103" applyNumberFormat="0" applyFont="1" applyFill="1" applyBorder="1" applyAlignment="1" applyProtection="0">
      <alignment vertical="bottom"/>
    </xf>
    <xf numFmtId="49" fontId="0" borderId="62" applyNumberFormat="1" applyFont="1" applyFill="0" applyBorder="1" applyAlignment="1" applyProtection="0">
      <alignment horizontal="left" vertical="center" wrapText="1"/>
    </xf>
    <xf numFmtId="0" fontId="0" borderId="103" applyNumberFormat="1" applyFont="1" applyFill="0" applyBorder="1" applyAlignment="1" applyProtection="0">
      <alignment horizontal="center" vertical="center" wrapText="1"/>
    </xf>
    <xf numFmtId="66" fontId="0" borderId="103" applyNumberFormat="1" applyFont="1" applyFill="0" applyBorder="1" applyAlignment="1" applyProtection="0">
      <alignment horizontal="center" vertical="center" wrapText="1"/>
    </xf>
    <xf numFmtId="0" fontId="13" borderId="103" applyNumberFormat="0" applyFont="1" applyFill="0" applyBorder="1" applyAlignment="1" applyProtection="0">
      <alignment horizontal="left" vertical="top" wrapText="1"/>
    </xf>
    <xf numFmtId="0" fontId="13" fillId="2" borderId="104" applyNumberFormat="0" applyFont="1" applyFill="1" applyBorder="1" applyAlignment="1" applyProtection="0">
      <alignment horizontal="center" vertical="bottom"/>
    </xf>
    <xf numFmtId="0" fontId="0" fillId="2" borderId="105" applyNumberFormat="0" applyFont="1" applyFill="1" applyBorder="1" applyAlignment="1" applyProtection="0">
      <alignment vertical="bottom"/>
    </xf>
    <xf numFmtId="1" fontId="13" fillId="2" borderId="106" applyNumberFormat="1" applyFont="1" applyFill="1" applyBorder="1" applyAlignment="1" applyProtection="0">
      <alignment vertical="top" wrapText="1"/>
    </xf>
    <xf numFmtId="60" fontId="13" fillId="2" borderId="106" applyNumberFormat="1" applyFont="1" applyFill="1" applyBorder="1" applyAlignment="1" applyProtection="0">
      <alignment vertical="top" wrapText="1"/>
    </xf>
    <xf numFmtId="61" fontId="0" fillId="2" borderId="106" applyNumberFormat="1" applyFont="1" applyFill="1" applyBorder="1" applyAlignment="1" applyProtection="0">
      <alignment vertical="top" wrapText="1"/>
    </xf>
    <xf numFmtId="9" fontId="0" fillId="2" borderId="106" applyNumberFormat="1" applyFont="1" applyFill="1" applyBorder="1" applyAlignment="1" applyProtection="0">
      <alignment vertical="top" wrapText="1"/>
    </xf>
    <xf numFmtId="1" fontId="0" fillId="2" borderId="106" applyNumberFormat="1" applyFont="1" applyFill="1" applyBorder="1" applyAlignment="1" applyProtection="0">
      <alignment vertical="top" wrapText="1"/>
    </xf>
    <xf numFmtId="0" fontId="0" fillId="2" borderId="25" applyNumberFormat="0" applyFont="1" applyFill="1" applyBorder="1" applyAlignment="1" applyProtection="0">
      <alignment horizontal="left" vertical="center" wrapText="1"/>
    </xf>
    <xf numFmtId="0" fontId="0" fillId="2" borderId="106" applyNumberFormat="1" applyFont="1" applyFill="1" applyBorder="1" applyAlignment="1" applyProtection="0">
      <alignment vertical="top" wrapText="1"/>
    </xf>
    <xf numFmtId="66" fontId="0" fillId="2" borderId="106" applyNumberFormat="1" applyFont="1" applyFill="1" applyBorder="1" applyAlignment="1" applyProtection="0">
      <alignment vertical="top" wrapText="1"/>
    </xf>
    <xf numFmtId="49" fontId="13" fillId="2" borderId="106" applyNumberFormat="1" applyFont="1" applyFill="1" applyBorder="1" applyAlignment="1" applyProtection="0">
      <alignment vertical="top"/>
    </xf>
    <xf numFmtId="64" fontId="36" fillId="2" borderId="106" applyNumberFormat="1" applyFont="1" applyFill="1" applyBorder="1" applyAlignment="1" applyProtection="0">
      <alignment vertical="top" wrapText="1"/>
    </xf>
    <xf numFmtId="0" fontId="0" fillId="2" borderId="107" applyNumberFormat="0" applyFont="1" applyFill="1" applyBorder="1" applyAlignment="1" applyProtection="0">
      <alignment vertical="bottom"/>
    </xf>
    <xf numFmtId="49" fontId="39" fillId="11" borderId="80" applyNumberFormat="1" applyFont="1" applyFill="1" applyBorder="1" applyAlignment="1" applyProtection="0">
      <alignment vertical="top"/>
    </xf>
    <xf numFmtId="49" fontId="6" fillId="11" borderId="81" applyNumberFormat="1" applyFont="1" applyFill="1" applyBorder="1" applyAlignment="1" applyProtection="0">
      <alignment vertical="bottom" wrapText="1"/>
    </xf>
    <xf numFmtId="49" fontId="6" fillId="11" borderId="72" applyNumberFormat="1" applyFont="1" applyFill="1" applyBorder="1" applyAlignment="1" applyProtection="0">
      <alignment vertical="bottom" wrapText="1"/>
    </xf>
    <xf numFmtId="49" fontId="40" fillId="11" borderId="82" applyNumberFormat="1" applyFont="1" applyFill="1" applyBorder="1" applyAlignment="1" applyProtection="0">
      <alignment vertical="bottom" wrapText="1"/>
    </xf>
    <xf numFmtId="49" fontId="41" fillId="11" borderId="75" applyNumberFormat="1" applyFont="1" applyFill="1" applyBorder="1" applyAlignment="1" applyProtection="0">
      <alignment horizontal="center" vertical="bottom" wrapText="1"/>
    </xf>
    <xf numFmtId="49" fontId="28" fillId="11" borderId="75" applyNumberFormat="1" applyFont="1" applyFill="1" applyBorder="1" applyAlignment="1" applyProtection="0">
      <alignment horizontal="center" vertical="bottom" wrapText="1"/>
    </xf>
    <xf numFmtId="65" fontId="28" fillId="2" borderId="79" applyNumberFormat="1" applyFont="1" applyFill="1" applyBorder="1" applyAlignment="1" applyProtection="0">
      <alignment vertical="bottom" wrapText="1"/>
    </xf>
    <xf numFmtId="49" fontId="6" fillId="11" borderId="84" applyNumberFormat="1" applyFont="1" applyFill="1" applyBorder="1" applyAlignment="1" applyProtection="0">
      <alignment vertical="bottom" wrapText="1"/>
    </xf>
    <xf numFmtId="49" fontId="6" fillId="11" borderId="82" applyNumberFormat="1" applyFont="1" applyFill="1" applyBorder="1" applyAlignment="1" applyProtection="0">
      <alignment vertical="bottom" wrapText="1"/>
    </xf>
    <xf numFmtId="49" fontId="6" fillId="11" borderId="75" applyNumberFormat="1" applyFont="1" applyFill="1" applyBorder="1" applyAlignment="1" applyProtection="0">
      <alignment vertical="bottom" wrapText="1"/>
    </xf>
    <xf numFmtId="49" fontId="6" fillId="11" borderId="84" applyNumberFormat="1" applyFont="1" applyFill="1" applyBorder="1" applyAlignment="1" applyProtection="0">
      <alignment horizontal="left" vertical="bottom" wrapText="1"/>
    </xf>
    <xf numFmtId="49" fontId="6" fillId="11" borderId="72" applyNumberFormat="1" applyFont="1" applyFill="1" applyBorder="1" applyAlignment="1" applyProtection="0">
      <alignment horizontal="left" vertical="bottom" wrapText="1"/>
    </xf>
    <xf numFmtId="49" fontId="6" fillId="11" borderId="82" applyNumberFormat="1" applyFont="1" applyFill="1" applyBorder="1" applyAlignment="1" applyProtection="0">
      <alignment horizontal="left" vertical="bottom" wrapText="1"/>
    </xf>
    <xf numFmtId="1" fontId="13" fillId="12" borderId="75" applyNumberFormat="1" applyFont="1" applyFill="1" applyBorder="1" applyAlignment="1" applyProtection="0">
      <alignment vertical="top" wrapText="1"/>
    </xf>
    <xf numFmtId="49" fontId="13" fillId="12" borderId="75" applyNumberFormat="1" applyFont="1" applyFill="1" applyBorder="1" applyAlignment="1" applyProtection="0">
      <alignment vertical="top" wrapText="1"/>
    </xf>
    <xf numFmtId="49" fontId="26" fillId="2" borderId="75" applyNumberFormat="1" applyFont="1" applyFill="1" applyBorder="1" applyAlignment="1" applyProtection="0">
      <alignment vertical="top"/>
    </xf>
    <xf numFmtId="49" fontId="13" fillId="2" borderId="75" applyNumberFormat="1" applyFont="1" applyFill="1" applyBorder="1" applyAlignment="1" applyProtection="0">
      <alignment vertical="top" wrapText="1"/>
    </xf>
    <xf numFmtId="49" fontId="13" fillId="2" borderId="91" applyNumberFormat="1" applyFont="1" applyFill="1" applyBorder="1" applyAlignment="1" applyProtection="0">
      <alignment horizontal="center" vertical="bottom"/>
    </xf>
    <xf numFmtId="49" fontId="13" fillId="2" borderId="92" applyNumberFormat="1" applyFont="1" applyFill="1" applyBorder="1" applyAlignment="1" applyProtection="0">
      <alignment horizontal="center" vertical="bottom"/>
    </xf>
    <xf numFmtId="49" fontId="13" fillId="2" borderId="93" applyNumberFormat="1" applyFont="1" applyFill="1" applyBorder="1" applyAlignment="1" applyProtection="0">
      <alignment horizontal="center" vertical="bottom"/>
    </xf>
    <xf numFmtId="49" fontId="13" fillId="2" borderId="99" applyNumberFormat="1" applyFont="1" applyFill="1" applyBorder="1" applyAlignment="1" applyProtection="0">
      <alignment horizontal="center" vertical="bottom"/>
    </xf>
    <xf numFmtId="49" fontId="13" fillId="2" borderId="94" applyNumberFormat="1" applyFont="1" applyFill="1" applyBorder="1" applyAlignment="1" applyProtection="0">
      <alignment horizontal="center" vertical="bottom"/>
    </xf>
    <xf numFmtId="49" fontId="13" fillId="2" borderId="100" applyNumberFormat="1" applyFont="1" applyFill="1" applyBorder="1" applyAlignment="1" applyProtection="0">
      <alignment horizontal="center" vertical="bottom"/>
    </xf>
    <xf numFmtId="68" fontId="0" fillId="2" borderId="75" applyNumberFormat="1" applyFont="1" applyFill="1" applyBorder="1" applyAlignment="1" applyProtection="0">
      <alignment horizontal="left" vertical="top" wrapText="1"/>
    </xf>
    <xf numFmtId="49" fontId="13" fillId="2" borderId="108" applyNumberFormat="1" applyFont="1" applyFill="1" applyBorder="1" applyAlignment="1" applyProtection="0">
      <alignment horizontal="center" vertical="bottom"/>
    </xf>
    <xf numFmtId="49" fontId="13" fillId="2" borderId="109" applyNumberFormat="1" applyFont="1" applyFill="1" applyBorder="1" applyAlignment="1" applyProtection="0">
      <alignment horizontal="center" vertical="bottom"/>
    </xf>
    <xf numFmtId="49" fontId="13" fillId="2" borderId="110" applyNumberFormat="1" applyFont="1" applyFill="1" applyBorder="1" applyAlignment="1" applyProtection="0">
      <alignment horizontal="center" vertical="bottom"/>
    </xf>
    <xf numFmtId="0" fontId="13" fillId="2" borderId="75" applyNumberFormat="0" applyFont="1" applyFill="1" applyBorder="1" applyAlignment="1" applyProtection="0">
      <alignment vertical="top" wrapText="1"/>
    </xf>
    <xf numFmtId="0" fontId="13" fillId="2" borderId="84" applyNumberFormat="0" applyFont="1" applyFill="1" applyBorder="1" applyAlignment="1" applyProtection="0">
      <alignment horizontal="center" vertical="bottom"/>
    </xf>
    <xf numFmtId="0" fontId="13" fillId="2" borderId="72" applyNumberFormat="0" applyFont="1" applyFill="1" applyBorder="1" applyAlignment="1" applyProtection="0">
      <alignment horizontal="center" vertical="bottom"/>
    </xf>
    <xf numFmtId="0" fontId="13" fillId="2" borderId="82" applyNumberFormat="0" applyFont="1" applyFill="1" applyBorder="1" applyAlignment="1" applyProtection="0">
      <alignment horizontal="center" vertical="bottom"/>
    </xf>
    <xf numFmtId="49" fontId="6" fillId="2" borderId="72" applyNumberFormat="1" applyFont="1" applyFill="1" applyBorder="1" applyAlignment="1" applyProtection="0">
      <alignment vertical="top" wrapText="1"/>
    </xf>
    <xf numFmtId="1" fontId="0" fillId="2" borderId="72" applyNumberFormat="1" applyFont="1" applyFill="1" applyBorder="1" applyAlignment="1" applyProtection="0">
      <alignment vertical="top" wrapText="1"/>
    </xf>
    <xf numFmtId="49" fontId="13" fillId="2" borderId="111" applyNumberFormat="1" applyFont="1" applyFill="1" applyBorder="1" applyAlignment="1" applyProtection="0">
      <alignment horizontal="center" vertical="bottom"/>
    </xf>
    <xf numFmtId="49" fontId="13" fillId="2" borderId="112" applyNumberFormat="1" applyFont="1" applyFill="1" applyBorder="1" applyAlignment="1" applyProtection="0">
      <alignment horizontal="center" vertical="bottom"/>
    </xf>
    <xf numFmtId="49" fontId="13" fillId="2" borderId="113" applyNumberFormat="1" applyFont="1" applyFill="1" applyBorder="1" applyAlignment="1" applyProtection="0">
      <alignment horizontal="center" vertical="bottom"/>
    </xf>
    <xf numFmtId="49" fontId="13" fillId="2" borderId="45" applyNumberFormat="1" applyFont="1" applyFill="1" applyBorder="1" applyAlignment="1" applyProtection="0">
      <alignment horizontal="center" vertical="bottom"/>
    </xf>
    <xf numFmtId="49" fontId="13" fillId="2" borderId="33" applyNumberFormat="1" applyFont="1" applyFill="1" applyBorder="1" applyAlignment="1" applyProtection="0">
      <alignment horizontal="center" vertical="bottom"/>
    </xf>
    <xf numFmtId="49" fontId="13" fillId="2" borderId="46" applyNumberFormat="1" applyFont="1" applyFill="1" applyBorder="1" applyAlignment="1" applyProtection="0">
      <alignment horizontal="center" vertical="bottom"/>
    </xf>
    <xf numFmtId="49" fontId="42" fillId="11" borderId="80" applyNumberFormat="1" applyFont="1" applyFill="1" applyBorder="1" applyAlignment="1" applyProtection="0">
      <alignment vertical="top"/>
    </xf>
    <xf numFmtId="1" fontId="13" fillId="2" borderId="75" applyNumberFormat="1" applyFont="1" applyFill="1" applyBorder="1" applyAlignment="1" applyProtection="0">
      <alignment horizontal="left" vertical="top" wrapText="1"/>
    </xf>
    <xf numFmtId="67" fontId="13" fillId="2" borderId="84" applyNumberFormat="1" applyFont="1" applyFill="1" applyBorder="1" applyAlignment="1" applyProtection="0">
      <alignment horizontal="center" vertical="bottom"/>
    </xf>
    <xf numFmtId="67" fontId="13" fillId="2" borderId="72" applyNumberFormat="1" applyFont="1" applyFill="1" applyBorder="1" applyAlignment="1" applyProtection="0">
      <alignment horizontal="center" vertical="bottom"/>
    </xf>
    <xf numFmtId="67" fontId="13" fillId="2" borderId="82" applyNumberFormat="1" applyFont="1" applyFill="1" applyBorder="1" applyAlignment="1" applyProtection="0">
      <alignment horizontal="center" vertical="bottom"/>
    </xf>
    <xf numFmtId="49" fontId="13" fillId="2" borderId="72" applyNumberFormat="1" applyFont="1" applyFill="1" applyBorder="1" applyAlignment="1" applyProtection="0">
      <alignment vertical="top" wrapText="1"/>
    </xf>
    <xf numFmtId="0" fontId="0" fillId="2" borderId="72" applyNumberFormat="0" applyFont="1" applyFill="1" applyBorder="1" applyAlignment="1" applyProtection="0">
      <alignment horizontal="center" vertical="center" wrapText="1"/>
    </xf>
    <xf numFmtId="0" fontId="0" fillId="2" borderId="72" applyNumberFormat="0" applyFont="1" applyFill="1" applyBorder="1" applyAlignment="1" applyProtection="0">
      <alignment vertical="center" readingOrder="1"/>
    </xf>
    <xf numFmtId="9" fontId="0" fillId="2" borderId="72" applyNumberFormat="1" applyFont="1" applyFill="1" applyBorder="1" applyAlignment="1" applyProtection="0">
      <alignment horizontal="center" vertical="center" wrapText="1"/>
    </xf>
    <xf numFmtId="49" fontId="0" fillId="2" borderId="10" applyNumberFormat="1" applyFont="1" applyFill="1" applyBorder="1" applyAlignment="1" applyProtection="0">
      <alignment horizontal="left" vertical="center" wrapText="1"/>
    </xf>
    <xf numFmtId="49" fontId="0" fillId="2" borderId="72" applyNumberFormat="1" applyFont="1" applyFill="1" applyBorder="1" applyAlignment="1" applyProtection="0">
      <alignment horizontal="center" vertical="top" wrapText="1"/>
    </xf>
    <xf numFmtId="49" fontId="0" fillId="2" borderId="75" applyNumberFormat="1" applyFont="1" applyFill="1" applyBorder="1" applyAlignment="1" applyProtection="0">
      <alignment horizontal="left" vertical="top" wrapText="1"/>
    </xf>
    <xf numFmtId="61" fontId="0" fillId="2" borderId="72" applyNumberFormat="1" applyFont="1" applyFill="1" applyBorder="1" applyAlignment="1" applyProtection="0">
      <alignment horizontal="center" vertical="center" wrapText="1"/>
    </xf>
    <xf numFmtId="61" fontId="0" fillId="2" borderId="72" applyNumberFormat="1" applyFont="1" applyFill="1" applyBorder="1" applyAlignment="1" applyProtection="0">
      <alignment vertical="center" readingOrder="1"/>
    </xf>
    <xf numFmtId="0" fontId="0" fillId="2" borderId="72" applyNumberFormat="1" applyFont="1" applyFill="1" applyBorder="1" applyAlignment="1" applyProtection="0">
      <alignment horizontal="center" vertical="center" wrapText="1"/>
    </xf>
    <xf numFmtId="49" fontId="32" fillId="13" borderId="84" applyNumberFormat="1" applyFont="1" applyFill="1" applyBorder="1" applyAlignment="1" applyProtection="0">
      <alignment horizontal="left" vertical="top"/>
    </xf>
    <xf numFmtId="49" fontId="32" fillId="13" borderId="82" applyNumberFormat="1" applyFont="1" applyFill="1" applyBorder="1" applyAlignment="1" applyProtection="0">
      <alignment horizontal="left" vertical="top" wrapText="1"/>
    </xf>
    <xf numFmtId="49" fontId="6" fillId="2" borderId="84" applyNumberFormat="1" applyFont="1" applyFill="1" applyBorder="1" applyAlignment="1" applyProtection="0">
      <alignment vertical="bottom" wrapText="1"/>
    </xf>
    <xf numFmtId="49" fontId="6" fillId="2" borderId="72" applyNumberFormat="1" applyFont="1" applyFill="1" applyBorder="1" applyAlignment="1" applyProtection="0">
      <alignment vertical="bottom" wrapText="1"/>
    </xf>
    <xf numFmtId="61" fontId="28" fillId="2" borderId="72" applyNumberFormat="1" applyFont="1" applyFill="1" applyBorder="1" applyAlignment="1" applyProtection="0">
      <alignment vertical="bottom" wrapText="1"/>
    </xf>
    <xf numFmtId="61" fontId="28" fillId="2" borderId="72" applyNumberFormat="1" applyFont="1" applyFill="1" applyBorder="1" applyAlignment="1" applyProtection="0">
      <alignment horizontal="left" vertical="bottom" wrapText="1"/>
    </xf>
    <xf numFmtId="49" fontId="28" fillId="2" borderId="72" applyNumberFormat="1" applyFont="1" applyFill="1" applyBorder="1" applyAlignment="1" applyProtection="0">
      <alignment vertical="bottom" wrapText="1"/>
    </xf>
    <xf numFmtId="49" fontId="33" fillId="2" borderId="10" applyNumberFormat="1" applyFont="1" applyFill="1" applyBorder="1" applyAlignment="1" applyProtection="0">
      <alignment horizontal="left" vertical="bottom" wrapText="1"/>
    </xf>
    <xf numFmtId="0" fontId="28" fillId="2" borderId="72" applyNumberFormat="1" applyFont="1" applyFill="1" applyBorder="1" applyAlignment="1" applyProtection="0">
      <alignment horizontal="center" vertical="bottom" wrapText="1"/>
    </xf>
    <xf numFmtId="66" fontId="28" fillId="2" borderId="72" applyNumberFormat="1" applyFont="1" applyFill="1" applyBorder="1" applyAlignment="1" applyProtection="0">
      <alignment horizontal="center" vertical="bottom" wrapText="1"/>
    </xf>
    <xf numFmtId="65" fontId="28" fillId="2" borderId="10" applyNumberFormat="1" applyFont="1" applyFill="1" applyBorder="1" applyAlignment="1" applyProtection="0">
      <alignment vertical="bottom" wrapText="1"/>
    </xf>
    <xf numFmtId="49" fontId="6" fillId="2" borderId="92" applyNumberFormat="1" applyFont="1" applyFill="1" applyBorder="1" applyAlignment="1" applyProtection="0">
      <alignment horizontal="left" vertical="bottom" wrapText="1"/>
    </xf>
    <xf numFmtId="49" fontId="25" fillId="12" borderId="84" applyNumberFormat="1" applyFont="1" applyFill="1" applyBorder="1" applyAlignment="1" applyProtection="0">
      <alignment horizontal="left" vertical="top"/>
    </xf>
    <xf numFmtId="1" fontId="25" fillId="12" borderId="82" applyNumberFormat="1" applyFont="1" applyFill="1" applyBorder="1" applyAlignment="1" applyProtection="0">
      <alignment horizontal="left" vertical="top" wrapText="1"/>
    </xf>
    <xf numFmtId="49" fontId="6" fillId="2" borderId="84" applyNumberFormat="1" applyFont="1" applyFill="1" applyBorder="1" applyAlignment="1" applyProtection="0">
      <alignment horizontal="left" vertical="top" wrapText="1"/>
    </xf>
    <xf numFmtId="61" fontId="28" fillId="2" borderId="72" applyNumberFormat="1" applyFont="1" applyFill="1" applyBorder="1" applyAlignment="1" applyProtection="0">
      <alignment horizontal="left" vertical="top" wrapText="1"/>
    </xf>
    <xf numFmtId="9" fontId="28" fillId="2" borderId="72" applyNumberFormat="1" applyFont="1" applyFill="1" applyBorder="1" applyAlignment="1" applyProtection="0">
      <alignment horizontal="left" vertical="top" wrapText="1"/>
    </xf>
    <xf numFmtId="1" fontId="28" fillId="2" borderId="72" applyNumberFormat="1" applyFont="1" applyFill="1" applyBorder="1" applyAlignment="1" applyProtection="0">
      <alignment horizontal="center" vertical="center" wrapText="1"/>
    </xf>
    <xf numFmtId="0" fontId="28" fillId="2" borderId="10" applyNumberFormat="0" applyFont="1" applyFill="1" applyBorder="1" applyAlignment="1" applyProtection="0">
      <alignment horizontal="left" vertical="center" wrapText="1"/>
    </xf>
    <xf numFmtId="0" fontId="28" fillId="2" borderId="72" applyNumberFormat="1" applyFont="1" applyFill="1" applyBorder="1" applyAlignment="1" applyProtection="0">
      <alignment horizontal="center" vertical="center" wrapText="1"/>
    </xf>
    <xf numFmtId="66" fontId="28" fillId="2" borderId="72" applyNumberFormat="1" applyFont="1" applyFill="1" applyBorder="1" applyAlignment="1" applyProtection="0">
      <alignment horizontal="center" vertical="center" wrapText="1"/>
    </xf>
    <xf numFmtId="0" fontId="28" fillId="2" borderId="10" applyNumberFormat="0" applyFont="1" applyFill="1" applyBorder="1" applyAlignment="1" applyProtection="0">
      <alignment vertical="top" wrapText="1"/>
    </xf>
    <xf numFmtId="49" fontId="28" fillId="2" borderId="114" applyNumberFormat="1" applyFont="1" applyFill="1" applyBorder="1" applyAlignment="1" applyProtection="0">
      <alignment horizontal="center" vertical="top" wrapText="1"/>
    </xf>
    <xf numFmtId="49" fontId="28" fillId="2" borderId="115" applyNumberFormat="1" applyFont="1" applyFill="1" applyBorder="1" applyAlignment="1" applyProtection="0">
      <alignment horizontal="center" vertical="top" wrapText="1"/>
    </xf>
    <xf numFmtId="49" fontId="13" fillId="2" borderId="96" applyNumberFormat="1" applyFont="1" applyFill="1" applyBorder="1" applyAlignment="1" applyProtection="0">
      <alignment horizontal="center" vertical="bottom"/>
    </xf>
    <xf numFmtId="49" fontId="13" fillId="2" borderId="97" applyNumberFormat="1" applyFont="1" applyFill="1" applyBorder="1" applyAlignment="1" applyProtection="0">
      <alignment horizontal="center" vertical="bottom"/>
    </xf>
    <xf numFmtId="49" fontId="13" fillId="2" borderId="98" applyNumberFormat="1" applyFont="1" applyFill="1" applyBorder="1" applyAlignment="1" applyProtection="0">
      <alignment horizontal="center" vertical="bottom"/>
    </xf>
    <xf numFmtId="49" fontId="13" fillId="2" borderId="116" applyNumberFormat="1" applyFont="1" applyFill="1" applyBorder="1" applyAlignment="1" applyProtection="0">
      <alignment horizontal="center" vertical="bottom"/>
    </xf>
    <xf numFmtId="49" fontId="13" fillId="2" borderId="117" applyNumberFormat="1" applyFont="1" applyFill="1" applyBorder="1" applyAlignment="1" applyProtection="0">
      <alignment horizontal="center" vertical="bottom"/>
    </xf>
    <xf numFmtId="49" fontId="13" fillId="2" borderId="118" applyNumberFormat="1" applyFont="1" applyFill="1" applyBorder="1" applyAlignment="1" applyProtection="0">
      <alignment horizontal="center" vertical="bottom"/>
    </xf>
    <xf numFmtId="0" fontId="13" fillId="2" borderId="75" applyNumberFormat="1" applyFont="1" applyFill="1" applyBorder="1" applyAlignment="1" applyProtection="0">
      <alignment horizontal="left" vertical="top" wrapText="1"/>
    </xf>
    <xf numFmtId="0" fontId="0" fillId="2" borderId="44" applyNumberFormat="0" applyFont="1" applyFill="1" applyBorder="1" applyAlignment="1" applyProtection="0">
      <alignment vertical="top"/>
    </xf>
    <xf numFmtId="0" fontId="30" fillId="2" borderId="10" applyNumberFormat="0" applyFont="1" applyFill="1" applyBorder="1" applyAlignment="1" applyProtection="0">
      <alignment horizontal="left" vertical="center" wrapText="1"/>
    </xf>
    <xf numFmtId="49" fontId="39" fillId="11" borderId="80" applyNumberFormat="1" applyFont="1" applyFill="1" applyBorder="1" applyAlignment="1" applyProtection="0">
      <alignment vertical="top" wrapText="1"/>
    </xf>
    <xf numFmtId="1" fontId="39" fillId="14" borderId="81" applyNumberFormat="1" applyFont="1" applyFill="1" applyBorder="1" applyAlignment="1" applyProtection="0">
      <alignment vertical="top" wrapText="1"/>
    </xf>
    <xf numFmtId="0" fontId="28" fillId="2" borderId="72" applyNumberFormat="1" applyFont="1" applyFill="1" applyBorder="1" applyAlignment="1" applyProtection="0">
      <alignment vertical="top" wrapText="1"/>
    </xf>
    <xf numFmtId="49" fontId="0" fillId="2" borderId="86" applyNumberFormat="1" applyFont="1" applyFill="1" applyBorder="1" applyAlignment="1" applyProtection="0">
      <alignment horizontal="center" vertical="top" wrapText="1"/>
    </xf>
    <xf numFmtId="1" fontId="13" fillId="8" borderId="75" applyNumberFormat="1" applyFont="1" applyFill="1" applyBorder="1" applyAlignment="1" applyProtection="0">
      <alignment vertical="top" wrapText="1"/>
    </xf>
    <xf numFmtId="49" fontId="13" fillId="2" borderId="84" applyNumberFormat="1" applyFont="1" applyFill="1" applyBorder="1" applyAlignment="1" applyProtection="0">
      <alignment horizontal="center" vertical="bottom"/>
    </xf>
    <xf numFmtId="49" fontId="13" fillId="2" borderId="72" applyNumberFormat="1" applyFont="1" applyFill="1" applyBorder="1" applyAlignment="1" applyProtection="0">
      <alignment horizontal="center" vertical="bottom"/>
    </xf>
    <xf numFmtId="49" fontId="13" fillId="2" borderId="82" applyNumberFormat="1" applyFont="1" applyFill="1" applyBorder="1" applyAlignment="1" applyProtection="0">
      <alignment horizontal="center" vertical="bottom"/>
    </xf>
    <xf numFmtId="1" fontId="13" fillId="2" borderId="47" applyNumberFormat="1" applyFont="1" applyFill="1" applyBorder="1" applyAlignment="1" applyProtection="0">
      <alignment vertical="top" wrapText="1"/>
    </xf>
    <xf numFmtId="49" fontId="13" fillId="2" borderId="47" applyNumberFormat="1" applyFont="1" applyFill="1" applyBorder="1" applyAlignment="1" applyProtection="0">
      <alignment vertical="top" wrapText="1"/>
    </xf>
    <xf numFmtId="49" fontId="13" fillId="2" borderId="47" applyNumberFormat="1" applyFont="1" applyFill="1" applyBorder="1" applyAlignment="1" applyProtection="0">
      <alignment horizontal="left" vertical="top" wrapText="1"/>
    </xf>
    <xf numFmtId="61" fontId="0" fillId="2" borderId="47" applyNumberFormat="1" applyFont="1" applyFill="1" applyBorder="1" applyAlignment="1" applyProtection="0">
      <alignment horizontal="left" vertical="top" wrapText="1"/>
    </xf>
    <xf numFmtId="9" fontId="0" fillId="2" borderId="47" applyNumberFormat="1" applyFont="1" applyFill="1" applyBorder="1" applyAlignment="1" applyProtection="0">
      <alignment horizontal="left" vertical="top" wrapText="1"/>
    </xf>
    <xf numFmtId="1" fontId="0" fillId="2" borderId="47" applyNumberFormat="1" applyFont="1" applyFill="1" applyBorder="1" applyAlignment="1" applyProtection="0">
      <alignment horizontal="center" vertical="center" wrapText="1"/>
    </xf>
    <xf numFmtId="0" fontId="0" fillId="2" borderId="47" applyNumberFormat="1" applyFont="1" applyFill="1" applyBorder="1" applyAlignment="1" applyProtection="0">
      <alignment vertical="top" wrapText="1"/>
    </xf>
    <xf numFmtId="66" fontId="0" fillId="2" borderId="47" applyNumberFormat="1" applyFont="1" applyFill="1" applyBorder="1" applyAlignment="1" applyProtection="0">
      <alignment vertical="top" wrapText="1"/>
    </xf>
    <xf numFmtId="0" fontId="0" fillId="2" borderId="47" applyNumberFormat="0" applyFont="1" applyFill="1" applyBorder="1" applyAlignment="1" applyProtection="0">
      <alignment vertical="top" wrapText="1"/>
    </xf>
    <xf numFmtId="49" fontId="0" fillId="2" borderId="47" applyNumberFormat="1" applyFont="1" applyFill="1" applyBorder="1" applyAlignment="1" applyProtection="0">
      <alignment horizontal="center" vertical="top" wrapText="1"/>
    </xf>
    <xf numFmtId="49" fontId="39" fillId="11" borderId="45" applyNumberFormat="1" applyFont="1" applyFill="1" applyBorder="1" applyAlignment="1" applyProtection="0">
      <alignment vertical="top"/>
    </xf>
    <xf numFmtId="49" fontId="39" fillId="11" borderId="33" applyNumberFormat="1" applyFont="1" applyFill="1" applyBorder="1" applyAlignment="1" applyProtection="0">
      <alignment vertical="top" wrapText="1"/>
    </xf>
    <xf numFmtId="49" fontId="6" fillId="11" borderId="33" applyNumberFormat="1" applyFont="1" applyFill="1" applyBorder="1" applyAlignment="1" applyProtection="0">
      <alignment vertical="bottom" wrapText="1"/>
    </xf>
    <xf numFmtId="61" fontId="28" fillId="11" borderId="33" applyNumberFormat="1" applyFont="1" applyFill="1" applyBorder="1" applyAlignment="1" applyProtection="0">
      <alignment vertical="bottom" wrapText="1"/>
    </xf>
    <xf numFmtId="61" fontId="28" fillId="11" borderId="33" applyNumberFormat="1" applyFont="1" applyFill="1" applyBorder="1" applyAlignment="1" applyProtection="0">
      <alignment horizontal="left" vertical="bottom" wrapText="1"/>
    </xf>
    <xf numFmtId="49" fontId="28" fillId="11" borderId="33" applyNumberFormat="1" applyFont="1" applyFill="1" applyBorder="1" applyAlignment="1" applyProtection="0">
      <alignment vertical="bottom" wrapText="1"/>
    </xf>
    <xf numFmtId="49" fontId="28" fillId="11" borderId="46" applyNumberFormat="1" applyFont="1" applyFill="1" applyBorder="1" applyAlignment="1" applyProtection="0">
      <alignment vertical="bottom" wrapText="1"/>
    </xf>
    <xf numFmtId="49" fontId="33" fillId="2" borderId="44" applyNumberFormat="1" applyFont="1" applyFill="1" applyBorder="1" applyAlignment="1" applyProtection="0">
      <alignment horizontal="left" vertical="bottom" wrapText="1"/>
    </xf>
    <xf numFmtId="0" fontId="28" fillId="2" borderId="10" applyNumberFormat="1" applyFont="1" applyFill="1" applyBorder="1" applyAlignment="1" applyProtection="0">
      <alignment horizontal="center" vertical="bottom" wrapText="1"/>
    </xf>
    <xf numFmtId="66" fontId="28" fillId="2" borderId="10" applyNumberFormat="1" applyFont="1" applyFill="1" applyBorder="1" applyAlignment="1" applyProtection="0">
      <alignment horizontal="center" vertical="bottom" wrapText="1"/>
    </xf>
    <xf numFmtId="49" fontId="6" fillId="2" borderId="10" applyNumberFormat="1" applyFont="1" applyFill="1" applyBorder="1" applyAlignment="1" applyProtection="0">
      <alignment vertical="bottom" wrapText="1"/>
    </xf>
    <xf numFmtId="49" fontId="6" fillId="2" borderId="10" applyNumberFormat="1" applyFont="1" applyFill="1" applyBorder="1" applyAlignment="1" applyProtection="0">
      <alignment horizontal="left" vertical="bottom" wrapText="1"/>
    </xf>
    <xf numFmtId="49" fontId="32" fillId="2" borderId="72" applyNumberFormat="1" applyFont="1" applyFill="1" applyBorder="1" applyAlignment="1" applyProtection="0">
      <alignment vertical="top"/>
    </xf>
    <xf numFmtId="1" fontId="32" fillId="2" borderId="72" applyNumberFormat="1" applyFont="1" applyFill="1" applyBorder="1" applyAlignment="1" applyProtection="0">
      <alignment vertical="top"/>
    </xf>
    <xf numFmtId="0" fontId="0" fillId="2" borderId="10" applyNumberFormat="0" applyFont="1" applyFill="1" applyBorder="1" applyAlignment="1" applyProtection="0">
      <alignment horizontal="left" vertical="center"/>
    </xf>
    <xf numFmtId="0" fontId="0" fillId="2" borderId="10" applyNumberFormat="1" applyFont="1" applyFill="1" applyBorder="1" applyAlignment="1" applyProtection="0">
      <alignment vertical="top"/>
    </xf>
    <xf numFmtId="66" fontId="0" fillId="2" borderId="10" applyNumberFormat="1" applyFont="1" applyFill="1" applyBorder="1" applyAlignment="1" applyProtection="0">
      <alignment vertical="top"/>
    </xf>
    <xf numFmtId="0" fontId="0" fillId="2" borderId="10" applyNumberFormat="0" applyFont="1" applyFill="1" applyBorder="1" applyAlignment="1" applyProtection="0">
      <alignment vertical="top"/>
    </xf>
    <xf numFmtId="49" fontId="0" fillId="2" borderId="10" applyNumberFormat="1" applyFont="1" applyFill="1" applyBorder="1" applyAlignment="1" applyProtection="0">
      <alignment horizontal="center" vertical="top"/>
    </xf>
    <xf numFmtId="61" fontId="0" fillId="2" borderId="40" applyNumberFormat="1" applyFont="1" applyFill="1" applyBorder="1" applyAlignment="1" applyProtection="0">
      <alignment vertical="bottom"/>
    </xf>
    <xf numFmtId="0" fontId="0" fillId="2" borderId="44" applyNumberFormat="0" applyFont="1" applyFill="1" applyBorder="1" applyAlignment="1" applyProtection="0">
      <alignment horizontal="left" vertical="center" wrapText="1"/>
    </xf>
    <xf numFmtId="66" fontId="0" fillId="2" borderId="10" applyNumberFormat="1" applyFont="1" applyFill="1" applyBorder="1" applyAlignment="1" applyProtection="0">
      <alignment vertical="top" wrapText="1"/>
    </xf>
    <xf numFmtId="49" fontId="0" fillId="2" borderId="10" applyNumberFormat="1" applyFont="1" applyFill="1" applyBorder="1" applyAlignment="1" applyProtection="0">
      <alignment horizontal="center" vertical="top" wrapText="1"/>
    </xf>
    <xf numFmtId="61" fontId="0" fillId="2" borderId="44" applyNumberFormat="1" applyFont="1" applyFill="1" applyBorder="1" applyAlignment="1" applyProtection="0">
      <alignment vertical="bottom"/>
    </xf>
    <xf numFmtId="61" fontId="0" fillId="2" borderId="45" applyNumberFormat="1" applyFont="1" applyFill="1" applyBorder="1" applyAlignment="1" applyProtection="0">
      <alignment vertical="bottom"/>
    </xf>
    <xf numFmtId="0" fontId="0" fillId="2" borderId="46" applyNumberFormat="0" applyFont="1" applyFill="1" applyBorder="1" applyAlignment="1" applyProtection="0">
      <alignment vertical="bottom"/>
    </xf>
    <xf numFmtId="0" fontId="0" fillId="2" borderId="45" applyNumberFormat="0" applyFont="1" applyFill="1" applyBorder="1" applyAlignment="1" applyProtection="0">
      <alignment vertical="top"/>
    </xf>
    <xf numFmtId="69" fontId="0" fillId="2" borderId="72" applyNumberFormat="1" applyFont="1" applyFill="1" applyBorder="1" applyAlignment="1" applyProtection="0">
      <alignment vertical="top" wrapText="1"/>
    </xf>
    <xf numFmtId="0" fontId="0" fillId="2" borderId="72" applyNumberFormat="0" applyFont="1" applyFill="1" applyBorder="1" applyAlignment="1" applyProtection="0">
      <alignment vertical="bottom"/>
    </xf>
    <xf numFmtId="61" fontId="0" fillId="2" borderId="72" applyNumberFormat="1" applyFont="1" applyFill="1" applyBorder="1" applyAlignment="1" applyProtection="0">
      <alignment vertical="bottom"/>
    </xf>
    <xf numFmtId="0" fontId="0" fillId="2" borderId="33" applyNumberFormat="0" applyFont="1" applyFill="1" applyBorder="1" applyAlignment="1" applyProtection="0">
      <alignment horizontal="left" vertical="center" wrapText="1"/>
    </xf>
    <xf numFmtId="0" fontId="0" fillId="2" borderId="33" applyNumberFormat="1" applyFont="1" applyFill="1" applyBorder="1" applyAlignment="1" applyProtection="0">
      <alignment vertical="top" wrapText="1"/>
    </xf>
    <xf numFmtId="66" fontId="0" fillId="2" borderId="33" applyNumberFormat="1" applyFont="1" applyFill="1" applyBorder="1" applyAlignment="1" applyProtection="0">
      <alignment vertical="top" wrapText="1"/>
    </xf>
    <xf numFmtId="70" fontId="0" fillId="2" borderId="33" applyNumberFormat="1" applyFont="1" applyFill="1" applyBorder="1" applyAlignment="1" applyProtection="0">
      <alignment vertical="top" wrapText="1"/>
    </xf>
  </cellXfs>
  <cellStyles count="1">
    <cellStyle name="Normal" xfId="0" builtinId="0"/>
  </cellStyles>
  <dxfs count="35">
    <dxf>
      <font>
        <i val="1"/>
        <color rgb="ff000000"/>
      </font>
      <fill>
        <patternFill patternType="solid">
          <fgColor indexed="13"/>
          <bgColor indexed="14"/>
        </patternFill>
      </fill>
    </dxf>
    <dxf>
      <font>
        <b val="1"/>
        <color rgb="ff000000"/>
      </font>
      <fill>
        <patternFill patternType="solid">
          <fgColor indexed="13"/>
          <bgColor indexed="15"/>
        </patternFill>
      </fill>
    </dxf>
    <dxf>
      <font>
        <color rgb="ff000000"/>
      </font>
      <fill>
        <patternFill patternType="solid">
          <fgColor indexed="13"/>
          <bgColor indexed="16"/>
        </patternFill>
      </fill>
    </dxf>
    <dxf>
      <font>
        <color rgb="ff000000"/>
      </font>
      <fill>
        <patternFill patternType="solid">
          <fgColor indexed="13"/>
          <bgColor indexed="17"/>
        </patternFill>
      </fill>
    </dxf>
    <dxf>
      <font>
        <b val="1"/>
        <color rgb="fffe9300"/>
      </font>
      <fill>
        <patternFill patternType="solid">
          <fgColor indexed="13"/>
          <bgColor indexed="9"/>
        </patternFill>
      </fill>
    </dxf>
    <dxf>
      <font>
        <b val="1"/>
        <color rgb="ffffffff"/>
      </font>
      <fill>
        <patternFill patternType="solid">
          <fgColor indexed="13"/>
          <bgColor indexed="9"/>
        </patternFill>
      </fill>
    </dxf>
    <dxf>
      <font>
        <b val="1"/>
        <color rgb="ffdddddd"/>
      </font>
      <fill>
        <patternFill patternType="solid">
          <fgColor indexed="13"/>
          <bgColor indexed="16"/>
        </patternFill>
      </fill>
    </dxf>
    <dxf>
      <font>
        <i val="1"/>
        <color rgb="ff000000"/>
      </font>
      <fill>
        <patternFill patternType="solid">
          <fgColor indexed="13"/>
          <bgColor indexed="14"/>
        </patternFill>
      </fill>
    </dxf>
    <dxf>
      <font>
        <color rgb="ff000000"/>
      </font>
      <fill>
        <patternFill patternType="solid">
          <fgColor indexed="13"/>
          <bgColor indexed="21"/>
        </patternFill>
      </fill>
    </dxf>
    <dxf>
      <font>
        <b val="1"/>
        <color rgb="ff000000"/>
      </font>
      <fill>
        <patternFill patternType="solid">
          <fgColor indexed="13"/>
          <bgColor indexed="15"/>
        </patternFill>
      </fill>
    </dxf>
    <dxf>
      <font>
        <b val="1"/>
        <color rgb="ffdddddd"/>
      </font>
      <fill>
        <patternFill patternType="solid">
          <fgColor indexed="13"/>
          <bgColor indexed="16"/>
        </patternFill>
      </fill>
    </dxf>
    <dxf>
      <font>
        <i val="1"/>
        <color rgb="ff000000"/>
      </font>
      <fill>
        <patternFill patternType="solid">
          <fgColor indexed="13"/>
          <bgColor indexed="14"/>
        </patternFill>
      </fill>
    </dxf>
    <dxf>
      <font>
        <b val="1"/>
        <color rgb="ff000000"/>
      </font>
      <fill>
        <patternFill patternType="solid">
          <fgColor indexed="13"/>
          <bgColor indexed="15"/>
        </patternFill>
      </fill>
    </dxf>
    <dxf>
      <font>
        <b val="1"/>
        <color rgb="ffdddddd"/>
      </font>
      <fill>
        <patternFill patternType="solid">
          <fgColor indexed="13"/>
          <bgColor indexed="16"/>
        </patternFill>
      </fill>
    </dxf>
    <dxf>
      <font>
        <i val="1"/>
        <color rgb="ff000000"/>
      </font>
      <fill>
        <patternFill patternType="solid">
          <fgColor indexed="13"/>
          <bgColor indexed="14"/>
        </patternFill>
      </fill>
    </dxf>
    <dxf>
      <font>
        <b val="1"/>
        <color rgb="ff000000"/>
      </font>
      <fill>
        <patternFill patternType="solid">
          <fgColor indexed="13"/>
          <bgColor indexed="15"/>
        </patternFill>
      </fill>
    </dxf>
    <dxf>
      <font>
        <b val="1"/>
        <color rgb="ffff2600"/>
      </font>
      <fill>
        <patternFill patternType="solid">
          <fgColor indexed="13"/>
          <bgColor indexed="24"/>
        </patternFill>
      </fill>
    </dxf>
    <dxf>
      <font>
        <color rgb="ffd5d5d5"/>
      </font>
      <fill>
        <patternFill patternType="solid">
          <fgColor indexed="13"/>
          <bgColor indexed="26"/>
        </patternFill>
      </fill>
    </dxf>
    <dxf>
      <font>
        <b val="1"/>
        <color rgb="fffefefe"/>
      </font>
      <fill>
        <patternFill patternType="solid">
          <fgColor indexed="13"/>
          <bgColor indexed="12"/>
        </patternFill>
      </fill>
    </dxf>
    <dxf>
      <font>
        <b val="1"/>
        <color rgb="ffdddddd"/>
      </font>
      <fill>
        <patternFill patternType="solid">
          <fgColor indexed="13"/>
          <bgColor indexed="16"/>
        </patternFill>
      </fill>
    </dxf>
    <dxf>
      <font>
        <i val="1"/>
        <color rgb="ff000000"/>
      </font>
      <fill>
        <patternFill patternType="solid">
          <fgColor indexed="13"/>
          <bgColor indexed="14"/>
        </patternFill>
      </fill>
    </dxf>
    <dxf>
      <font>
        <b val="1"/>
        <color rgb="ff000000"/>
      </font>
      <fill>
        <patternFill patternType="solid">
          <fgColor indexed="13"/>
          <bgColor indexed="15"/>
        </patternFill>
      </fill>
    </dxf>
    <dxf>
      <font>
        <color rgb="ff000000"/>
      </font>
      <fill>
        <patternFill patternType="solid">
          <fgColor indexed="13"/>
          <bgColor indexed="14"/>
        </patternFill>
      </fill>
    </dxf>
    <dxf>
      <font>
        <b val="1"/>
        <color rgb="00000000"/>
      </font>
      <fill>
        <patternFill patternType="solid">
          <fgColor indexed="13"/>
          <bgColor indexed="21"/>
        </patternFill>
      </fill>
    </dxf>
    <dxf>
      <font>
        <b val="1"/>
        <color rgb="ffffffff"/>
      </font>
      <fill>
        <patternFill patternType="solid">
          <fgColor indexed="13"/>
          <bgColor indexed="9"/>
        </patternFill>
      </fill>
    </dxf>
    <dxf>
      <font>
        <color rgb="ffff0000"/>
      </font>
    </dxf>
    <dxf>
      <font>
        <b val="1"/>
        <color rgb="ff000000"/>
      </font>
    </dxf>
    <dxf>
      <font>
        <color rgb="ffff0000"/>
      </font>
    </dxf>
    <dxf>
      <font>
        <i val="1"/>
        <color rgb="e5929292"/>
      </font>
    </dxf>
    <dxf>
      <font>
        <i val="1"/>
        <color rgb="e5929292"/>
      </font>
    </dxf>
    <dxf>
      <font>
        <b val="1"/>
        <color rgb="00000000"/>
      </font>
      <fill>
        <patternFill patternType="solid">
          <fgColor indexed="13"/>
          <bgColor indexed="37"/>
        </patternFill>
      </fill>
    </dxf>
    <dxf>
      <font>
        <b val="1"/>
        <color rgb="ff4dac2b"/>
      </font>
      <fill>
        <patternFill patternType="solid">
          <fgColor indexed="13"/>
          <bgColor indexed="38"/>
        </patternFill>
      </fill>
    </dxf>
    <dxf>
      <font>
        <color rgb="ff000000"/>
      </font>
      <fill>
        <patternFill patternType="solid">
          <fgColor indexed="13"/>
          <bgColor indexed="16"/>
        </patternFill>
      </fill>
    </dxf>
    <dxf>
      <font>
        <color rgb="ff000000"/>
      </font>
      <fill>
        <patternFill patternType="solid">
          <fgColor indexed="13"/>
          <bgColor indexed="40"/>
        </patternFill>
      </fill>
    </dxf>
    <dxf>
      <font>
        <color rgb="ff000000"/>
      </font>
      <fill>
        <patternFill patternType="solid">
          <fgColor indexed="13"/>
          <bgColor indexed="41"/>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515151"/>
      <rgbColor rgb="ff3f3f3f"/>
      <rgbColor rgb="fffefefe"/>
      <rgbColor rgb="00000000"/>
      <rgbColor rgb="ffffd38a"/>
      <rgbColor rgb="ff8df900"/>
      <rgbColor rgb="ffdddddd"/>
      <rgbColor rgb="fffed28a"/>
      <rgbColor rgb="ffff9300"/>
      <rgbColor rgb="fffe9300"/>
      <rgbColor rgb="ff656565"/>
      <rgbColor rgb="ffffd28a"/>
      <rgbColor rgb="ff0432ff"/>
      <rgbColor rgb="ff0000ff"/>
      <rgbColor rgb="fffefc78"/>
      <rgbColor rgb="ffff2600"/>
      <rgbColor rgb="ffd5d5d5"/>
      <rgbColor rgb="ff4472c4"/>
      <rgbColor rgb="ffeb483e"/>
      <rgbColor rgb="ffff0000"/>
      <rgbColor rgb="ff800000"/>
      <rgbColor rgb="ffff3b19"/>
      <rgbColor rgb="ffff3333"/>
      <rgbColor rgb="fffecbcc"/>
      <rgbColor rgb="e5929292"/>
      <rgbColor rgb="ffbfe4ff"/>
      <rgbColor rgb="ffc9ddb9"/>
      <rgbColor rgb="338af3e7"/>
      <rgbColor rgb="7fb0eb9a"/>
      <rgbColor rgb="ff4dac2b"/>
      <rgbColor rgb="ffafe489"/>
      <rgbColor rgb="ff98efea"/>
      <rgbColor rgb="ffa5a5a5"/>
      <rgbColor rgb="ff525252"/>
      <rgbColor rgb="ffd9d9d9"/>
      <rgbColor rgb="ff333333"/>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16</xdr:col>
      <xdr:colOff>165100</xdr:colOff>
      <xdr:row>0</xdr:row>
      <xdr:rowOff>111125</xdr:rowOff>
    </xdr:from>
    <xdr:to>
      <xdr:col>19</xdr:col>
      <xdr:colOff>117475</xdr:colOff>
      <xdr:row>2</xdr:row>
      <xdr:rowOff>15875</xdr:rowOff>
    </xdr:to>
    <xdr:pic>
      <xdr:nvPicPr>
        <xdr:cNvPr id="2" name="Picture 1" descr="Picture 1"/>
        <xdr:cNvPicPr>
          <a:picLocks noChangeAspect="1"/>
        </xdr:cNvPicPr>
      </xdr:nvPicPr>
      <xdr:blipFill>
        <a:blip r:embed="rId1">
          <a:extLst/>
        </a:blip>
        <a:stretch>
          <a:fillRect/>
        </a:stretch>
      </xdr:blipFill>
      <xdr:spPr>
        <a:xfrm>
          <a:off x="9575800" y="111125"/>
          <a:ext cx="4003675" cy="1000125"/>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15</xdr:col>
      <xdr:colOff>434988</xdr:colOff>
      <xdr:row>99</xdr:row>
      <xdr:rowOff>54177</xdr:rowOff>
    </xdr:to>
    <xdr:sp>
      <xdr:nvSpPr>
        <xdr:cNvPr id="4" name="LEGENDE…"/>
        <xdr:cNvSpPr txBox="1"/>
      </xdr:nvSpPr>
      <xdr:spPr>
        <a:xfrm>
          <a:off x="-19050" y="-1069506"/>
          <a:ext cx="11864989" cy="163990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LEGENDE</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Bestellzeiträume</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Die Bedarfsmengen werden während dem Bestellzeitraum gesammelt und zum angegebenen Liefertermin ausgeliefert.</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Der Stichtag ist der letztmögliche Bestelltag, um an der jeweilig aktuell laufenden Kampagne teilzunehmen.</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Bezahlung</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Bezahlung erfolgt per SEPA-Überweisung spätestens 10 Tage nach Rechnungseingang und erfolgt zu 100% per Vorauskasse.</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Bei Beträgen über CHF 1’000.00 können individuelle Abmachungen gefunden werden. Bitte kommt bei Bedarf auf uns zu.</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Bio-Deklaration (bio-konforme Rechnung)</a:t>
          </a:r>
          <a:endParaRPr b="1"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Die meisten unserer Höfe sind biozertifiziert, siehe entsprechende Spalte in ‘Bestellliste’. Obwohl auch wir ein Bio-zertifiziertes Unternehmen sind, stellen wir nicht pauschal eine biokonforme Rechnung aus. </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Solltet ihr eine solche benötigen, nutzt das entsprechende Auswahl-Feld bei ‘Angaben Partnerschaft’. </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Um den administrativen Mehraufwand und Beitragszahlungen bei den Institutionen zu decken, berechnen wir bei der Ausstellung einer biokonformen Rechnung CHF 100.00/Auftrag.</a:t>
          </a:r>
          <a:br>
            <a:rPr b="0" baseline="0" cap="none" i="0" spc="0" strike="noStrike" sz="1100" u="none">
              <a:solidFill>
                <a:srgbClr val="000000"/>
              </a:solidFill>
              <a:uFillTx/>
              <a:latin typeface="Arial"/>
              <a:ea typeface="Arial"/>
              <a:cs typeface="Arial"/>
              <a:sym typeface="Arial"/>
            </a:rPr>
          </a:br>
          <a:r>
            <a:rPr b="0" baseline="0" cap="none" i="0" spc="0" strike="noStrike" sz="1100" u="none">
              <a:solidFill>
                <a:srgbClr val="000000"/>
              </a:solidFill>
              <a:uFillTx/>
              <a:latin typeface="Arial"/>
              <a:ea typeface="Arial"/>
              <a:cs typeface="Arial"/>
              <a:sym typeface="Arial"/>
            </a:rPr>
            <a:t>Achtung: Bei Lagerverkauf können wir keine Bio-Deklaration ausstellen, da wir nur für das Kampagnensystem zertifiziert sind. Solche Waren sind jedoch trotzdem als Bio-Ware etikettiert.</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Erzeuger-Kennung</a:t>
          </a:r>
          <a:endParaRPr b="1"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Mit dieser Kennung lässt sich der Produzent identifizieren. Damit wird die Rückverfolgbarkeit garantiert. Jedes Verpackungs-Etikette wird von dem Bauern mit seinem ganz persönlichen Quality Signet versehen. Auf diesem Signet, ist die Erzeugerkennung enthalten.</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Zudem arbeiten wir an Online-Erzeugerprofilen, um alle unsere Höfe und deren Felder sichtbarer zu machen.</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FairShare</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Dieses Feld zeigt den Anteil in Prozent an, welchen der Hof vom Verkaufspreis erhält.</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Haltbarkeit in Tagen</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Hier stehen die Tage der Haltbarkeit, ab Erntezeitpunkt, welches auf dem Etikett ersichtlich ist. Es wurde hierbei berücksichtig, dass die Waren in Grossgebinden und im „Offen-Verkauf“ angeboten werden.</a:t>
          </a:r>
          <a:br>
            <a:rPr b="0" baseline="0" cap="none" i="0" spc="0" strike="noStrike" sz="1100" u="none">
              <a:solidFill>
                <a:srgbClr val="000000"/>
              </a:solidFill>
              <a:uFillTx/>
              <a:latin typeface="Arial"/>
              <a:ea typeface="Arial"/>
              <a:cs typeface="Arial"/>
              <a:sym typeface="Arial"/>
            </a:rPr>
          </a:br>
          <a:r>
            <a:rPr b="0" baseline="0" cap="none" i="0" spc="0" strike="noStrike" sz="1100" u="none">
              <a:solidFill>
                <a:srgbClr val="000000"/>
              </a:solidFill>
              <a:uFillTx/>
              <a:latin typeface="Arial"/>
              <a:ea typeface="Arial"/>
              <a:cs typeface="Arial"/>
              <a:sym typeface="Arial"/>
            </a:rPr>
            <a:t>Zusatzinfo: Die Haltbarkeit lässt sich bei idealer Lagerung bei fast allen Produkten um mindestens sechs Monate erweitern. Sollte ein Produkt abgelaufen sein, können wir in Absprache eine Verlängerung ausstellen.</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Jahresbedarf</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Mit dieser Kampagne fragen wir den Jahresbedarf ab. Es ist für uns und unsere Logistik unbedingt nötig zu wissen, wie viel Menge ihr in einem Jahr von uns benötigt. So können wir den Lagerbestand nach Euren Bedürfnissen gestalten, es läuft keine Ware unnötig ab oder geht uns frühzeitig aus, so wie das in der Vergangenheit schon öfters das Problem wurde. Bitte gebt uns unbedingt an, welche Teilmenge vom Jahresbedarf wir Euch zum Liefertermin der Herbstkampagne bringen sollen. (Gleiche Menge bedeutet, </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dass der komplette Jahresbedarf einmal ausgeliefert wird und dadurch nur einmal Lieferkosten anfallen). Erstbestellungen können von dieser Abfrage ausgenommen sein, da erst nach einem vollen Verkaufsjahr eine Prognose bestimmt werden kann. Falls es trotzdem möglich ist, eine Prognose zu machen, hilft uns das natürlich sehr viel weiter!</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Wenn wir wissen, was Eure Jahresmengen sind, können wir diesen wichtigen Schritt zu mehr Planbarkeit machen. Das wirkt sich langfristig nicht nur auf eine stabile Preiskalkulation aus, sondern den Höfen helfen wir indem Punkt, dass wir vor seiner Ernte den aktuellen Bedarf mitteilen, welcher mit dieser Information viele wichtige Vorbereitungen für die kommende Saison tätigen kann. Die Vorfinanzierung können wir je nachdem auch übernehmen. Jedenfalls in dem Ausmass, wie wir das bewältigen können. Sollte es diesbezüglich Engpässe geben, werden wir mit Euch das Gespräch suchen. Geht jedoch bitte davon aus, dass wir Euch zwei drittel der Jahresmengen in Rechnung stellen müssen und sprecht uns konkret darauf an, falls dieser Betrag zu viel für Euch ist.</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Lager / Erntezeitpunkt</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Anhand der hintersten vier Spalten lässt sich erkennen, ob die Ware erntefrisch geliefert wird oder der Restbestand der letzten Ernte ist (wir bieten keine Produkte der vorletzten Ernte an).  EF = Erntefrisch // X= Das Produkt ist beim Hof gelagert</a:t>
          </a:r>
          <a:br>
            <a:rPr b="0" baseline="0" cap="none" i="0" spc="0" strike="noStrike" sz="1100" u="none">
              <a:solidFill>
                <a:srgbClr val="000000"/>
              </a:solidFill>
              <a:uFillTx/>
              <a:latin typeface="Arial"/>
              <a:ea typeface="Arial"/>
              <a:cs typeface="Arial"/>
              <a:sym typeface="Arial"/>
            </a:rPr>
          </a:br>
          <a:r>
            <a:rPr b="0" baseline="0" cap="none" i="0" spc="0" strike="noStrike" sz="1100" u="none">
              <a:solidFill>
                <a:srgbClr val="000000"/>
              </a:solidFill>
              <a:uFillTx/>
              <a:latin typeface="Arial"/>
              <a:ea typeface="Arial"/>
              <a:cs typeface="Arial"/>
              <a:sym typeface="Arial"/>
            </a:rPr>
            <a:t>Da wir die Haltbarkeit sehr streng anlegen und immer auch Probeartikel zurücklegen, um deren Entwicklung zu beobachten, können wir zu aktuellem Stand um sicher sechs Monate verlängern, sollte ein MHD überschritten werden.</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Lagerartikel</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Teilweise kaufen wir mehr ein, als wir in der Kampagne im Vorverkauf abgenommen bekommen. Das hat zwei Gründe: Entweder erreichen wir damit Mindestbestellmengen ab Hof, oder wir wollen ein paar Produkte stetig zur Verfügung stellen. Lagerartikel sind im letzten Absatz „Lagerartikel“ auf der Seite „Bestellliste“ zu finden. Wir sind sehr froh, wenn ihr uns dabei unterstützt, auch die Lagerartikel ab zu verkaufen.</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Lieferung</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Die Auslieferung der Waren in der Frühlingskampagne erfolgt in Deutschland zwischen dem 13. und 17. Juni und in der Schweiz zwischen 14. und 23. Juni.</a:t>
          </a:r>
          <a:br>
            <a:rPr b="0" baseline="0" cap="none" i="0" spc="0" strike="noStrike" sz="1100" u="none">
              <a:solidFill>
                <a:srgbClr val="000000"/>
              </a:solidFill>
              <a:uFillTx/>
              <a:latin typeface="Arial"/>
              <a:ea typeface="Arial"/>
              <a:cs typeface="Arial"/>
              <a:sym typeface="Arial"/>
            </a:rPr>
          </a:br>
          <a:r>
            <a:rPr b="0" baseline="0" cap="none" i="0" spc="0" strike="noStrike" sz="1100" u="none">
              <a:solidFill>
                <a:srgbClr val="000000"/>
              </a:solidFill>
              <a:uFillTx/>
              <a:latin typeface="Arial"/>
              <a:ea typeface="Arial"/>
              <a:cs typeface="Arial"/>
              <a:sym typeface="Arial"/>
            </a:rPr>
            <a:t>Die Auslieferung der Waren in der Herbstkampagne erfolgt in Deutschland zwischen dem 28. November und 06. Dezember und in der Schweiz zwischen 29. November und 8. Dezember.</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Mehrwegsystem</a:t>
          </a:r>
          <a:endParaRPr b="1"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Wir bieten Olivenöl in Fässern an. Bei einer neuen Partnerschaft (Erstbestellung) stellen wir auf Bestellung eine Grundausstattung zur Verfügung (Starter-Kit oder Starter-Label-Kit). </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Bei einer weiteren Bestellung oder bei Bestellmengen von mehr als einem Stück, können Austauschfässer bestellt werden. In allen drei Positionen ist der Rückversand inklusive. </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Leere Fässer werden auf dem Postweg an uns zugestellt, das Retourenlabel erhaltet ihr auf Anfrage von uns. In diesem Zuge und somit jederzeit, kann auch wieder ein gefülltes Fass bei uns bestellt werden. </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Bei Erhalt des leeren Fasses stellen wir eine Gutschrift über dessen Wert aus.</a:t>
          </a:r>
          <a:endParaRPr b="0" baseline="0" cap="none" i="0" spc="0" strike="noStrike" sz="1100" u="none">
            <a:solidFill>
              <a:srgbClr val="000000"/>
            </a:solidFill>
            <a:uFillTx/>
            <a:latin typeface="Times New Roman"/>
            <a:ea typeface="Times New Roman"/>
            <a:cs typeface="Times New Roman"/>
            <a:sym typeface="Times New Roman"/>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Wir empfehlen mindestens 2-3 Fässer anzuschaffen, respektive in eurem Umlauf zu halten. Lieferzeit ab Bestelleingang 15-20 Werktage.</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Mindermengenzuschlag</a:t>
          </a:r>
          <a:endParaRPr b="1"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Da wir  z.B. manuell Rechnungen schreiben, die Bestellmengen manuell zusammentragen und an die Höfe kommunizieren, ist unsere Tätigkeit sozusagen viel „Handarbeit“ verbunden. Jede Bestellung erfordert einen Mindestaufwand an Administration. Deshalb bitten wir um Verständnis, dass wir unter einer bestimmten Bestellmenge weitere Kosten berechnen müssen.</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Preis</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Preisangaben (es kommen keine zusätzliche MwSt. hinzu) sind Saisonalwerte und können leichten jährlichen Schwankungen unterliegen. Sie sind deshalb nicht für das Folgejahr verbindlich.</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Die Preise gelten nur für Bestellgemeinschaften &amp; gewerbliche KundenInnen und bei Erreichen der jeweiligen Mindestbestellmenge.</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Qualitätsstufe</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L1: Level 1 / L2: Level 2 / L3: Level 3 (für weitere Details siehe „Level-System“ auf unserer Webseite)</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Premium: Sticht durch unverwechselbaren Geschmack heraus</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Spezialität: Durch besondere Anbau-, oder Verarbeitungsform (z.B. Handarbeit) nur in sehr geringen Mengen verfügbar</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Verpackung</a:t>
          </a:r>
          <a:endParaRPr b="1"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Kanister: Recyclebarer 5l bzw. 17l Weissblechkanister // BIB: 5l bzw. 10l Bag-in-Box System (Kunststoffbeutel in Karton)</a:t>
          </a:r>
          <a:endParaRPr b="0" baseline="0" cap="none" i="0" spc="0" strike="noStrike" sz="1100" u="none">
            <a:solidFill>
              <a:srgbClr val="000000"/>
            </a:solidFill>
            <a:uFillTx/>
            <a:latin typeface="Times New Roman"/>
            <a:ea typeface="Times New Roman"/>
            <a:cs typeface="Times New Roman"/>
            <a:sym typeface="Times New Roman"/>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Einweg: Recyclebares Material (Glas, Karton, Kunststoff) // Mehrwegflasche: Das sind Pfandflaschen, welche nach gründlicher Reinigung dem deutschlandweiten Pfandsystem zurückgeführt werden können, z.B. an einem Pfandautomaten.</a:t>
          </a:r>
          <a:endParaRPr b="0" baseline="0" cap="none" i="0" spc="0" strike="noStrike" sz="1100" u="none">
            <a:solidFill>
              <a:srgbClr val="000000"/>
            </a:solidFill>
            <a:uFillTx/>
            <a:latin typeface="Times New Roman"/>
            <a:ea typeface="Times New Roman"/>
            <a:cs typeface="Times New Roman"/>
            <a:sym typeface="Times New Roman"/>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Mehrweg: Edelstahl-Fass, Kreislauf via Rückversand an und Wiederbefüllung durch die Lebensmittelkampagne.</a:t>
          </a:r>
          <a:endParaRPr b="0"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Versandkosten</a:t>
          </a:r>
          <a:endParaRPr b="1" baseline="0" cap="none" i="0" spc="0" strike="noStrike" sz="1100" u="none">
            <a:solidFill>
              <a:srgbClr val="000000"/>
            </a:solidFill>
            <a:uFillTx/>
            <a:latin typeface="Arial"/>
            <a:ea typeface="Arial"/>
            <a:cs typeface="Arial"/>
            <a:sym typeface="Arial"/>
          </a:endParaRPr>
        </a:p>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Das Stückgut (Palette) verrechnen wir pauschal. Falls Paketversand möglich ist (v.a. Mehrwegsystem Olivenöl), verrechnen wir nach den aktuellen Preisen der Versanddienstleistenden pro Stück.</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Wunschprodukt</a:t>
          </a:r>
          <a:endParaRPr b="1"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Einige unserer Höfe bieten mehr an, als wir auf unserer Bestellliste anbieten. Zudem entwicklen wir uns auch gerne in die Richtung, welche unsere AbnehmerInnen sich wünschen.</a:t>
          </a:r>
          <a:endParaRPr b="0" baseline="0" cap="none" i="0" spc="0" strike="noStrike" sz="1100" u="none">
            <a:solidFill>
              <a:srgbClr val="000000"/>
            </a:solidFill>
            <a:uFillTx/>
            <a:latin typeface="Arial"/>
            <a:ea typeface="Arial"/>
            <a:cs typeface="Arial"/>
            <a:sym typeface="Arial"/>
          </a:endParaRPr>
        </a:p>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Im Abschnitt Wunschprodukt gibt es die Möglichkeit, ein Produktwunsch zu äussern, welcher in den kommenden Kampagnen gerne in Erfüllung gehen soll.</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mailto:bestellung@lebensmittelkampagne.ch" TargetMode="External"/><Relationship Id="rId2"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Pr>
    <pageSetUpPr fitToPage="1"/>
  </sheetPr>
  <dimension ref="A1:T33"/>
  <sheetViews>
    <sheetView workbookViewId="0" showGridLines="0" defaultGridColor="1"/>
  </sheetViews>
  <sheetFormatPr defaultColWidth="8.66667" defaultRowHeight="14.6" customHeight="1" outlineLevelRow="0" outlineLevelCol="0"/>
  <cols>
    <col min="1" max="1" width="17.5" style="1" customWidth="1"/>
    <col min="2" max="2" width="5" style="1" customWidth="1"/>
    <col min="3" max="3" width="16.6719" style="1" customWidth="1"/>
    <col min="4" max="4" width="2.5" style="1" customWidth="1"/>
    <col min="5" max="5" width="7.5" style="1" customWidth="1"/>
    <col min="6" max="6" width="4.17188" style="1" customWidth="1"/>
    <col min="7" max="7" width="4.5" style="1" customWidth="1"/>
    <col min="8" max="8" width="10.6719" style="1" customWidth="1"/>
    <col min="9" max="9" width="1.35156" style="1" customWidth="1"/>
    <col min="10" max="10" width="8.35156" style="1" customWidth="1"/>
    <col min="11" max="11" width="14.1719" style="1" customWidth="1"/>
    <col min="12" max="12" width="6.67188" style="1" customWidth="1"/>
    <col min="13" max="13" width="10" style="1" customWidth="1"/>
    <col min="14" max="14" width="1.35156" style="1" customWidth="1"/>
    <col min="15" max="15" width="4.5" style="1" customWidth="1"/>
    <col min="16" max="16" width="8.67188" style="1" customWidth="1"/>
    <col min="17" max="17" width="2.5" style="1" customWidth="1"/>
    <col min="18" max="18" width="15" style="1" customWidth="1"/>
    <col min="19" max="19" width="35.6719" style="1" customWidth="1"/>
    <col min="20" max="20" width="4" style="1" customWidth="1"/>
    <col min="21" max="16384" width="8.67188" style="1" customWidth="1"/>
  </cols>
  <sheetData>
    <row r="1" ht="58.5" customHeight="1">
      <c r="A1" t="s" s="2">
        <f>'Bestellliste - Table 1'!B1</f>
        <v>0</v>
      </c>
      <c r="B1" s="3"/>
      <c r="C1" s="3"/>
      <c r="D1" s="4"/>
      <c r="E1" s="4"/>
      <c r="F1" s="4"/>
      <c r="G1" s="5"/>
      <c r="H1" s="5"/>
      <c r="I1" s="4"/>
      <c r="J1" s="4"/>
      <c r="K1" s="4"/>
      <c r="L1" s="4"/>
      <c r="M1" s="4"/>
      <c r="N1" s="4"/>
      <c r="O1" s="4"/>
      <c r="P1" s="4"/>
      <c r="Q1" s="6"/>
      <c r="R1" s="4"/>
      <c r="S1" s="4"/>
      <c r="T1" s="7"/>
    </row>
    <row r="2" ht="27.75" customHeight="1">
      <c r="A2" t="s" s="8">
        <v>1</v>
      </c>
      <c r="B2" t="s" s="9">
        <v>2</v>
      </c>
      <c r="C2" s="10"/>
      <c r="D2" s="11"/>
      <c r="E2" t="s" s="12">
        <v>3</v>
      </c>
      <c r="F2" s="13"/>
      <c r="G2" s="14"/>
      <c r="H2" s="15"/>
      <c r="I2" t="s" s="16">
        <f>IF(B2="ja","","nein")</f>
        <v>4</v>
      </c>
      <c r="J2" t="s" s="17">
        <f>IF(B2="nein","⇢ bitte alle orangen Felder ausfüllen.  Für zukünftige Vorgänge reicht die Partner# aus.",IF(B2="bitte auswählen","","⇢ bitte die Partner# eintragen"))</f>
      </c>
      <c r="K2" s="18"/>
      <c r="L2" s="18"/>
      <c r="M2" s="18"/>
      <c r="N2" s="18"/>
      <c r="O2" s="18"/>
      <c r="P2" s="18"/>
      <c r="Q2" t="s" s="19">
        <f>IF($B$2="nein","",J2)</f>
      </c>
      <c r="R2" s="20"/>
      <c r="S2" s="20"/>
      <c r="T2" s="21"/>
    </row>
    <row r="3" ht="20" customHeight="1">
      <c r="A3" s="22"/>
      <c r="B3" t="s" s="23">
        <f>IF(B2="bitte auswählen","Ja/Nein auswählen","")</f>
        <v>5</v>
      </c>
      <c r="C3" s="24"/>
      <c r="D3" s="25"/>
      <c r="E3" s="20"/>
      <c r="F3" s="20"/>
      <c r="G3" s="26"/>
      <c r="H3" s="27"/>
      <c r="I3" t="s" s="28">
        <f>IF(B2="nein","","⇢ bitte die Kunden# eintragen")</f>
        <v>6</v>
      </c>
      <c r="J3" s="29"/>
      <c r="K3" s="20"/>
      <c r="L3" s="20"/>
      <c r="M3" s="20"/>
      <c r="N3" s="20"/>
      <c r="O3" s="20"/>
      <c r="P3" s="20"/>
      <c r="Q3" s="20"/>
      <c r="R3" s="30"/>
      <c r="S3" s="30"/>
      <c r="T3" s="31"/>
    </row>
    <row r="4" ht="8" customHeight="1">
      <c r="A4" s="32"/>
      <c r="B4" s="30"/>
      <c r="C4" s="30"/>
      <c r="D4" s="30"/>
      <c r="E4" s="30"/>
      <c r="F4" s="30"/>
      <c r="G4" s="30"/>
      <c r="H4" s="30"/>
      <c r="I4" s="30"/>
      <c r="J4" s="30"/>
      <c r="K4" s="30"/>
      <c r="L4" s="30"/>
      <c r="M4" s="30"/>
      <c r="N4" s="30"/>
      <c r="O4" s="30"/>
      <c r="P4" s="30"/>
      <c r="Q4" s="30"/>
      <c r="R4" s="30"/>
      <c r="S4" s="30"/>
      <c r="T4" s="33"/>
    </row>
    <row r="5" ht="8" customHeight="1">
      <c r="A5" s="32"/>
      <c r="B5" s="30"/>
      <c r="C5" s="30"/>
      <c r="D5" s="30"/>
      <c r="E5" s="30"/>
      <c r="F5" s="30"/>
      <c r="G5" s="30"/>
      <c r="H5" s="30"/>
      <c r="I5" s="30"/>
      <c r="J5" s="30"/>
      <c r="K5" s="30"/>
      <c r="L5" s="30"/>
      <c r="M5" s="30"/>
      <c r="N5" s="30"/>
      <c r="O5" s="30"/>
      <c r="P5" s="30"/>
      <c r="Q5" s="30"/>
      <c r="R5" s="30"/>
      <c r="S5" s="30"/>
      <c r="T5" s="33"/>
    </row>
    <row r="6" ht="27.75" customHeight="1">
      <c r="A6" t="s" s="34">
        <v>7</v>
      </c>
      <c r="B6" s="35"/>
      <c r="C6" s="35"/>
      <c r="D6" s="35"/>
      <c r="E6" s="35"/>
      <c r="F6" s="35"/>
      <c r="G6" s="35"/>
      <c r="H6" s="35"/>
      <c r="I6" s="35"/>
      <c r="J6" s="35"/>
      <c r="K6" s="35"/>
      <c r="L6" s="35"/>
      <c r="M6" s="35"/>
      <c r="N6" s="36"/>
      <c r="O6" s="36"/>
      <c r="P6" s="36"/>
      <c r="Q6" s="37"/>
      <c r="R6" s="38"/>
      <c r="S6" s="35"/>
      <c r="T6" s="39"/>
    </row>
    <row r="7" ht="27.75" customHeight="1">
      <c r="A7" t="s" s="40">
        <v>8</v>
      </c>
      <c r="B7" s="41"/>
      <c r="C7" s="41"/>
      <c r="D7" s="41"/>
      <c r="E7" s="41"/>
      <c r="F7" s="18"/>
      <c r="G7" s="42"/>
      <c r="H7" t="s" s="43">
        <v>9</v>
      </c>
      <c r="I7" s="18"/>
      <c r="J7" s="41"/>
      <c r="K7" s="41"/>
      <c r="L7" s="41"/>
      <c r="M7" s="18"/>
      <c r="N7" s="44"/>
      <c r="O7" s="44"/>
      <c r="P7" s="44"/>
      <c r="Q7" s="45"/>
      <c r="R7" t="s" s="46">
        <v>10</v>
      </c>
      <c r="S7" s="18"/>
      <c r="T7" s="47"/>
    </row>
    <row r="8" ht="19.25" customHeight="1">
      <c r="A8" t="s" s="48">
        <v>11</v>
      </c>
      <c r="B8" t="s" s="49">
        <f>IF($B$2="nein","bitte ausfüllen","-")</f>
        <v>12</v>
      </c>
      <c r="C8" s="50"/>
      <c r="D8" s="50"/>
      <c r="E8" s="51"/>
      <c r="F8" t="s" s="52">
        <v>13</v>
      </c>
      <c r="G8" s="18"/>
      <c r="H8" s="18"/>
      <c r="I8" s="18"/>
      <c r="J8" t="s" s="49">
        <f>IF($B$2="nein","bitte ausfüllen","-")</f>
        <v>12</v>
      </c>
      <c r="K8" s="50"/>
      <c r="L8" s="50"/>
      <c r="M8" t="s" s="52">
        <v>14</v>
      </c>
      <c r="N8" t="s" s="49">
        <f>IF($B$2="nein","bitte ausfüllen","-")</f>
        <v>12</v>
      </c>
      <c r="O8" s="50"/>
      <c r="P8" s="50"/>
      <c r="Q8" t="s" s="52">
        <v>15</v>
      </c>
      <c r="R8" s="18"/>
      <c r="S8" t="s" s="53">
        <f>IF($B$2="nein","bitte ausfüllen","-")</f>
        <v>12</v>
      </c>
      <c r="T8" s="21"/>
    </row>
    <row r="9" ht="19.25" customHeight="1">
      <c r="A9" t="s" s="48">
        <v>16</v>
      </c>
      <c r="B9" t="s" s="49">
        <f>IF($B$2="nein","bitte ausfüllen","-")</f>
        <v>12</v>
      </c>
      <c r="C9" s="50"/>
      <c r="D9" s="50"/>
      <c r="E9" s="51"/>
      <c r="F9" t="s" s="52">
        <v>17</v>
      </c>
      <c r="G9" s="18"/>
      <c r="H9" s="18"/>
      <c r="I9" s="18"/>
      <c r="J9" t="s" s="49">
        <f>IF($B$2="nein","bitte ausfüllen","-")</f>
        <v>12</v>
      </c>
      <c r="K9" s="50"/>
      <c r="L9" s="50"/>
      <c r="M9" t="s" s="54">
        <v>18</v>
      </c>
      <c r="N9" t="s" s="49">
        <f>IF($B$2="nein","bitte ausfüllen","-")</f>
        <v>12</v>
      </c>
      <c r="O9" s="50"/>
      <c r="P9" s="50"/>
      <c r="Q9" t="s" s="52">
        <v>19</v>
      </c>
      <c r="R9" s="18"/>
      <c r="S9" t="s" s="49">
        <f>IF($B$2="nein","bitte ausfüllen","-")</f>
        <v>12</v>
      </c>
      <c r="T9" s="21"/>
    </row>
    <row r="10" ht="19.25" customHeight="1">
      <c r="A10" t="s" s="48">
        <v>20</v>
      </c>
      <c r="B10" t="s" s="49">
        <f>IF($B$2="nein","bitte ausfüllen","-")</f>
        <v>12</v>
      </c>
      <c r="C10" s="50"/>
      <c r="D10" s="50"/>
      <c r="E10" s="51"/>
      <c r="F10" t="s" s="52">
        <v>21</v>
      </c>
      <c r="G10" s="18"/>
      <c r="H10" s="18"/>
      <c r="I10" s="18"/>
      <c r="J10" t="s" s="49">
        <f>IF($B$2="nein","bitte ausfüllen","-")</f>
        <v>12</v>
      </c>
      <c r="K10" s="50"/>
      <c r="L10" s="50"/>
      <c r="M10" s="51"/>
      <c r="N10" s="50"/>
      <c r="O10" s="50"/>
      <c r="P10" s="51"/>
      <c r="Q10" t="s" s="52">
        <v>22</v>
      </c>
      <c r="R10" s="18"/>
      <c r="S10" t="s" s="49">
        <f>IF($B$2="nein","bitte ausfüllen","-")</f>
        <v>12</v>
      </c>
      <c r="T10" s="21"/>
    </row>
    <row r="11" ht="20.75" customHeight="1">
      <c r="A11" s="55"/>
      <c r="B11" s="56"/>
      <c r="C11" s="56"/>
      <c r="D11" s="56"/>
      <c r="E11" t="s" s="57">
        <f>IF(E12="bitte auswählen","Ja/Nein auswählen","")</f>
        <v>5</v>
      </c>
      <c r="F11" s="58"/>
      <c r="G11" s="58"/>
      <c r="H11" s="18"/>
      <c r="I11" s="18"/>
      <c r="J11" t="s" s="59">
        <v>23</v>
      </c>
      <c r="K11" s="56"/>
      <c r="L11" s="56"/>
      <c r="M11" s="56"/>
      <c r="N11" s="56"/>
      <c r="O11" s="56"/>
      <c r="P11" s="56"/>
      <c r="Q11" s="18"/>
      <c r="R11" s="60"/>
      <c r="S11" s="61"/>
      <c r="T11" s="21"/>
    </row>
    <row r="12" ht="18.75" customHeight="1">
      <c r="A12" t="s" s="40">
        <v>24</v>
      </c>
      <c r="B12" t="s" s="62">
        <v>25</v>
      </c>
      <c r="C12" s="41"/>
      <c r="D12" s="63"/>
      <c r="E12" t="s" s="64">
        <v>2</v>
      </c>
      <c r="F12" s="10"/>
      <c r="G12" s="65"/>
      <c r="H12" t="s" s="66">
        <f>IF(OR($B$2="ja",$B$2="bitte auswählen"),"bitte auswählen","")</f>
        <v>26</v>
      </c>
      <c r="I12" s="67"/>
      <c r="J12" t="s" s="68">
        <v>27</v>
      </c>
      <c r="K12" s="41"/>
      <c r="L12" s="41"/>
      <c r="M12" s="41"/>
      <c r="N12" s="69"/>
      <c r="O12" s="69"/>
      <c r="P12" s="70"/>
      <c r="Q12" s="71"/>
      <c r="R12" t="s" s="72">
        <v>28</v>
      </c>
      <c r="S12" s="73"/>
      <c r="T12" s="74"/>
    </row>
    <row r="13" ht="19.25" customHeight="1">
      <c r="A13" t="s" s="48">
        <v>29</v>
      </c>
      <c r="B13" t="s" s="49">
        <f>IF($B$2="nein","bitte ausfüllen","-")</f>
        <v>12</v>
      </c>
      <c r="C13" s="50"/>
      <c r="D13" s="50"/>
      <c r="E13" s="51"/>
      <c r="F13" t="s" s="75">
        <v>30</v>
      </c>
      <c r="G13" s="76"/>
      <c r="H13" t="s" s="49">
        <f>IF($B$2="nein","bitte ausfüllen","-")</f>
        <v>12</v>
      </c>
      <c r="I13" t="s" s="52">
        <v>29</v>
      </c>
      <c r="J13" s="18"/>
      <c r="K13" t="s" s="49">
        <f>IF($B$2="nein","bitte ausfüllen","-")</f>
        <v>12</v>
      </c>
      <c r="L13" s="50"/>
      <c r="M13" s="50"/>
      <c r="N13" t="s" s="77">
        <f>IF($E$12="ja","","ja")</f>
        <v>31</v>
      </c>
      <c r="O13" t="s" s="78">
        <v>30</v>
      </c>
      <c r="P13" t="s" s="49">
        <f>IF($B$2="nein","bitte ausfüllen","-")</f>
        <v>12</v>
      </c>
      <c r="Q13" t="s" s="79">
        <f>IF($E$12="ja","","ja")</f>
        <v>31</v>
      </c>
      <c r="R13" t="s" s="80">
        <v>32</v>
      </c>
      <c r="S13" t="s" s="81">
        <v>33</v>
      </c>
      <c r="T13" s="74"/>
    </row>
    <row r="14" ht="19.25" customHeight="1">
      <c r="A14" t="s" s="48">
        <v>34</v>
      </c>
      <c r="B14" t="s" s="49">
        <f>IF($B$2="nein","bitte ausfüllen","-")</f>
        <v>12</v>
      </c>
      <c r="C14" s="50"/>
      <c r="D14" s="50"/>
      <c r="E14" s="51"/>
      <c r="F14" t="s" s="82">
        <v>35</v>
      </c>
      <c r="G14" s="18"/>
      <c r="H14" t="s" s="49">
        <f>IF($B$2="nein","bitte ausfüllen","-")</f>
        <v>12</v>
      </c>
      <c r="I14" t="s" s="52">
        <v>34</v>
      </c>
      <c r="J14" s="18"/>
      <c r="K14" t="s" s="49">
        <f>IF($B$2="nein","bitte ausfüllen","-")</f>
        <v>12</v>
      </c>
      <c r="L14" s="50"/>
      <c r="M14" s="50"/>
      <c r="N14" t="s" s="77">
        <f>IF($E$12="ja","","ja")</f>
        <v>31</v>
      </c>
      <c r="O14" t="s" s="78">
        <v>35</v>
      </c>
      <c r="P14" t="s" s="49">
        <f>IF($B$2="nein","bitte ausfüllen","-")</f>
        <v>12</v>
      </c>
      <c r="Q14" t="s" s="79">
        <f>IF($E$12="ja","","ja")</f>
        <v>31</v>
      </c>
      <c r="R14" t="s" s="80">
        <v>36</v>
      </c>
      <c r="S14" t="s" s="83">
        <v>37</v>
      </c>
      <c r="T14" s="74"/>
    </row>
    <row r="15" ht="19.25" customHeight="1">
      <c r="A15" t="s" s="48">
        <v>38</v>
      </c>
      <c r="B15" t="s" s="84">
        <v>39</v>
      </c>
      <c r="C15" s="50"/>
      <c r="D15" t="s" s="85">
        <v>38</v>
      </c>
      <c r="E15" s="56"/>
      <c r="F15" s="18"/>
      <c r="G15" s="18"/>
      <c r="H15" s="56"/>
      <c r="I15" s="18"/>
      <c r="J15" s="18"/>
      <c r="K15" t="s" s="84">
        <v>39</v>
      </c>
      <c r="L15" t="s" s="86">
        <f>IF(OR($E$12="nein",$E$12="bitte auswählen"),"Schweiz","")</f>
        <v>39</v>
      </c>
      <c r="M15" s="56"/>
      <c r="N15" s="18"/>
      <c r="O15" s="18"/>
      <c r="P15" s="56"/>
      <c r="Q15" s="87"/>
      <c r="R15" t="s" s="88">
        <v>40</v>
      </c>
      <c r="S15" t="s" s="89">
        <v>41</v>
      </c>
      <c r="T15" s="74"/>
    </row>
    <row r="16" ht="19.25" customHeight="1">
      <c r="A16" s="90"/>
      <c r="B16" t="s" s="91">
        <f>IF(B15="bitte auswählen","Land auswählen","")</f>
      </c>
      <c r="C16" s="56"/>
      <c r="D16" s="18"/>
      <c r="E16" s="18"/>
      <c r="F16" s="18"/>
      <c r="G16" s="18"/>
      <c r="H16" s="18"/>
      <c r="I16" s="18"/>
      <c r="J16" s="92"/>
      <c r="K16" t="s" s="91">
        <f>IF(K15="bitte auswählen","Land auswählen","")</f>
      </c>
      <c r="L16" s="18"/>
      <c r="M16" s="18"/>
      <c r="N16" t="s" s="77">
        <f>IF($E$12="ja","Land auswählen","")</f>
      </c>
      <c r="O16" s="18"/>
      <c r="P16" s="18"/>
      <c r="Q16" s="18"/>
      <c r="R16" s="93"/>
      <c r="S16" s="94"/>
      <c r="T16" s="21"/>
    </row>
    <row r="17" ht="19.25" customHeight="1">
      <c r="A17" t="s" s="95">
        <v>42</v>
      </c>
      <c r="B17" s="41"/>
      <c r="C17" s="41"/>
      <c r="D17" s="41"/>
      <c r="E17" s="41"/>
      <c r="F17" s="18"/>
      <c r="G17" s="18"/>
      <c r="H17" s="18"/>
      <c r="I17" s="18"/>
      <c r="J17" t="s" s="43">
        <v>43</v>
      </c>
      <c r="K17" s="41"/>
      <c r="L17" s="41"/>
      <c r="M17" s="41"/>
      <c r="N17" s="18"/>
      <c r="O17" t="s" s="96">
        <v>44</v>
      </c>
      <c r="P17" s="18"/>
      <c r="Q17" s="18"/>
      <c r="R17" s="97"/>
      <c r="S17" t="s" s="98">
        <f>IF($B$2="nein","bitte ausfüllen","-")</f>
        <v>12</v>
      </c>
      <c r="T17" s="99"/>
    </row>
    <row r="18" ht="19.25" customHeight="1">
      <c r="A18" t="s" s="48">
        <v>45</v>
      </c>
      <c r="B18" t="s" s="49">
        <f>IF($B$2="nein","bitte ausfüllen","-")</f>
        <v>12</v>
      </c>
      <c r="C18" s="50"/>
      <c r="D18" s="50"/>
      <c r="E18" s="51"/>
      <c r="F18" t="s" s="82">
        <v>46</v>
      </c>
      <c r="G18" s="18"/>
      <c r="H18" s="18"/>
      <c r="I18" s="18"/>
      <c r="J18" s="100"/>
      <c r="K18" t="s" s="49">
        <f>IF($B$2="nein","bitte ausfüllen","-")</f>
        <v>12</v>
      </c>
      <c r="L18" s="50"/>
      <c r="M18" s="50"/>
      <c r="N18" s="18"/>
      <c r="O18" s="92"/>
      <c r="P18" s="18"/>
      <c r="Q18" s="18"/>
      <c r="R18" s="97"/>
      <c r="S18" s="101"/>
      <c r="T18" s="99"/>
    </row>
    <row r="19" ht="19.25" customHeight="1">
      <c r="A19" t="s" s="102">
        <v>19</v>
      </c>
      <c r="B19" t="s" s="49">
        <f>IF($B$2="nein","bitte ausfüllen","-")</f>
        <v>12</v>
      </c>
      <c r="C19" s="50"/>
      <c r="D19" s="50"/>
      <c r="E19" s="51"/>
      <c r="F19" t="s" s="82">
        <v>19</v>
      </c>
      <c r="G19" s="18"/>
      <c r="H19" s="18"/>
      <c r="I19" s="18"/>
      <c r="J19" s="100"/>
      <c r="K19" t="s" s="49">
        <f>IF($B$2="nein","bitte ausfüllen","-")</f>
        <v>12</v>
      </c>
      <c r="L19" s="50"/>
      <c r="M19" s="50"/>
      <c r="N19" t="s" s="103">
        <v>47</v>
      </c>
      <c r="O19" s="18"/>
      <c r="P19" s="18"/>
      <c r="Q19" s="18"/>
      <c r="R19" s="97"/>
      <c r="S19" s="104"/>
      <c r="T19" s="99"/>
    </row>
    <row r="20" ht="19.25" customHeight="1">
      <c r="A20" t="s" s="102">
        <v>15</v>
      </c>
      <c r="B20" t="s" s="49">
        <f>IF($B$2="nein","bitte ausfüllen","-")</f>
        <v>12</v>
      </c>
      <c r="C20" s="50"/>
      <c r="D20" s="50"/>
      <c r="E20" s="51"/>
      <c r="F20" t="s" s="82">
        <v>15</v>
      </c>
      <c r="G20" s="18"/>
      <c r="H20" s="18"/>
      <c r="I20" s="18"/>
      <c r="J20" s="100"/>
      <c r="K20" t="s" s="49">
        <f>IF($B$2="nein","bitte ausfüllen","-")</f>
        <v>12</v>
      </c>
      <c r="L20" s="50"/>
      <c r="M20" s="50"/>
      <c r="N20" s="18"/>
      <c r="O20" s="18"/>
      <c r="P20" s="18"/>
      <c r="Q20" s="18"/>
      <c r="R20" s="105"/>
      <c r="S20" t="s" s="106">
        <v>2</v>
      </c>
      <c r="T20" t="s" s="107">
        <f>IF(OR($B$2="ja",$B$2="bitte auswählen"),"bitte auswählen","")</f>
        <v>26</v>
      </c>
    </row>
    <row r="21" ht="38.25" customHeight="1">
      <c r="A21" t="s" s="108">
        <v>48</v>
      </c>
      <c r="B21" s="109"/>
      <c r="C21" s="109"/>
      <c r="D21" s="109"/>
      <c r="E21" s="109"/>
      <c r="F21" s="110"/>
      <c r="G21" s="110"/>
      <c r="H21" s="110"/>
      <c r="I21" s="110"/>
      <c r="J21" s="111"/>
      <c r="K21" s="109"/>
      <c r="L21" s="109"/>
      <c r="M21" s="109"/>
      <c r="N21" s="110"/>
      <c r="O21" s="110"/>
      <c r="P21" t="s" s="96">
        <f>IF(S20="nein","Lieferzeiten:","")</f>
      </c>
      <c r="Q21" s="18"/>
      <c r="R21" s="18"/>
      <c r="S21" t="s" s="112">
        <f>IF(S20="bitte auswählen","Ja/Nein auswählen",IF(S20="nein","in dieses Feld die Lieferzeiten eintragen",""))</f>
        <v>5</v>
      </c>
      <c r="T21" s="113"/>
    </row>
    <row r="22" ht="31.5" customHeight="1">
      <c r="A22" s="114"/>
      <c r="B22" t="s" s="115">
        <f>IF(AND(B23&lt;&gt;"bitte auswählen*¹"),"","bitte im orangen Feld die Antwort auswählen")</f>
      </c>
      <c r="C22" s="116"/>
      <c r="D22" s="117"/>
      <c r="E22" s="116"/>
      <c r="F22" s="18"/>
      <c r="G22" s="18"/>
      <c r="H22" s="118"/>
      <c r="I22" s="118"/>
      <c r="J22" s="119"/>
      <c r="K22" s="118"/>
      <c r="L22" s="118"/>
      <c r="M22" s="118"/>
      <c r="N22" s="18"/>
      <c r="O22" s="18"/>
      <c r="P22" s="110"/>
      <c r="Q22" s="18"/>
      <c r="R22" t="s" s="120">
        <v>49</v>
      </c>
      <c r="S22" t="s" s="98">
        <f>IF($B$2="nein","bitte ausfüllen","-")</f>
        <v>12</v>
      </c>
      <c r="T22" s="121"/>
    </row>
    <row r="23" ht="33" customHeight="1">
      <c r="A23" t="s" s="8">
        <v>50</v>
      </c>
      <c r="B23" t="s" s="122">
        <v>2</v>
      </c>
      <c r="C23" s="65"/>
      <c r="D23" s="65"/>
      <c r="E23" s="65"/>
      <c r="F23" s="11"/>
      <c r="G23" s="21"/>
      <c r="H23" t="s" s="123">
        <v>51</v>
      </c>
      <c r="I23" s="124"/>
      <c r="J23" s="125"/>
      <c r="K23" s="126"/>
      <c r="L23" s="126"/>
      <c r="M23" s="124"/>
      <c r="N23" s="127"/>
      <c r="O23" s="18"/>
      <c r="P23" s="18"/>
      <c r="Q23" s="18"/>
      <c r="R23" s="97"/>
      <c r="S23" s="101"/>
      <c r="T23" s="128"/>
    </row>
    <row r="24" ht="9.5" customHeight="1">
      <c r="A24" s="129"/>
      <c r="B24" s="130"/>
      <c r="C24" s="131"/>
      <c r="D24" s="131"/>
      <c r="E24" s="131"/>
      <c r="F24" s="132"/>
      <c r="G24" s="132"/>
      <c r="H24" s="133"/>
      <c r="I24" s="134"/>
      <c r="J24" s="134"/>
      <c r="K24" s="134"/>
      <c r="L24" s="134"/>
      <c r="M24" s="134"/>
      <c r="N24" s="132"/>
      <c r="O24" s="132"/>
      <c r="P24" s="132"/>
      <c r="Q24" s="132"/>
      <c r="R24" s="132"/>
      <c r="S24" s="135"/>
      <c r="T24" s="136"/>
    </row>
    <row r="25" ht="22.5" customHeight="1">
      <c r="A25" s="137"/>
      <c r="B25" s="138"/>
      <c r="C25" s="139"/>
      <c r="D25" s="139"/>
      <c r="E25" s="139"/>
      <c r="F25" s="140"/>
      <c r="G25" s="140"/>
      <c r="H25" s="141"/>
      <c r="I25" s="139"/>
      <c r="J25" s="139"/>
      <c r="K25" s="139"/>
      <c r="L25" s="139"/>
      <c r="M25" s="139"/>
      <c r="N25" s="140"/>
      <c r="O25" s="140"/>
      <c r="P25" s="140"/>
      <c r="Q25" s="140"/>
      <c r="R25" s="140"/>
      <c r="S25" s="142"/>
      <c r="T25" s="143"/>
    </row>
    <row r="26" ht="23.75" customHeight="1">
      <c r="A26" t="s" s="144">
        <v>52</v>
      </c>
      <c r="B26" s="35"/>
      <c r="C26" s="35"/>
      <c r="D26" s="145"/>
      <c r="E26" s="145"/>
      <c r="F26" s="145"/>
      <c r="G26" s="145"/>
      <c r="H26" s="145"/>
      <c r="I26" s="145"/>
      <c r="J26" s="145"/>
      <c r="K26" s="145"/>
      <c r="L26" s="145"/>
      <c r="M26" s="145"/>
      <c r="N26" s="145"/>
      <c r="O26" s="145"/>
      <c r="P26" s="145"/>
      <c r="Q26" s="145"/>
      <c r="R26" s="145"/>
      <c r="S26" s="145"/>
      <c r="T26" s="146"/>
    </row>
    <row r="27" ht="17" customHeight="1">
      <c r="A27" t="s" s="147">
        <v>53</v>
      </c>
      <c r="B27" s="18"/>
      <c r="C27" s="18"/>
      <c r="D27" s="18"/>
      <c r="E27" s="18"/>
      <c r="F27" s="148"/>
      <c r="G27" s="148"/>
      <c r="H27" s="148"/>
      <c r="I27" s="148"/>
      <c r="J27" s="148"/>
      <c r="K27" s="148"/>
      <c r="L27" s="148"/>
      <c r="M27" s="148"/>
      <c r="N27" s="148"/>
      <c r="O27" s="148"/>
      <c r="P27" s="148"/>
      <c r="Q27" s="148"/>
      <c r="R27" s="148"/>
      <c r="S27" s="148"/>
      <c r="T27" s="149"/>
    </row>
    <row r="28" ht="15.75" customHeight="1">
      <c r="A28" t="s" s="150">
        <v>54</v>
      </c>
      <c r="B28" s="18"/>
      <c r="C28" s="18"/>
      <c r="D28" s="18"/>
      <c r="E28" s="18"/>
      <c r="F28" s="18"/>
      <c r="G28" s="18"/>
      <c r="H28" s="18"/>
      <c r="I28" s="18"/>
      <c r="J28" s="18"/>
      <c r="K28" s="18"/>
      <c r="L28" s="18"/>
      <c r="M28" s="18"/>
      <c r="N28" s="148"/>
      <c r="O28" s="148"/>
      <c r="P28" s="148"/>
      <c r="Q28" s="148"/>
      <c r="R28" s="148"/>
      <c r="S28" s="148"/>
      <c r="T28" s="149"/>
    </row>
    <row r="29" ht="15.75" customHeight="1">
      <c r="A29" t="s" s="150">
        <v>55</v>
      </c>
      <c r="B29" s="18"/>
      <c r="C29" s="18"/>
      <c r="D29" s="18"/>
      <c r="E29" s="18"/>
      <c r="F29" s="18"/>
      <c r="G29" s="18"/>
      <c r="H29" s="18"/>
      <c r="I29" s="18"/>
      <c r="J29" s="18"/>
      <c r="K29" s="18"/>
      <c r="L29" s="18"/>
      <c r="M29" s="18"/>
      <c r="N29" s="18"/>
      <c r="O29" s="18"/>
      <c r="P29" s="18"/>
      <c r="Q29" s="18"/>
      <c r="R29" s="18"/>
      <c r="S29" s="18"/>
      <c r="T29" s="149"/>
    </row>
    <row r="30" ht="15.75" customHeight="1">
      <c r="A30" t="s" s="150">
        <v>56</v>
      </c>
      <c r="B30" s="18"/>
      <c r="C30" s="18"/>
      <c r="D30" s="18"/>
      <c r="E30" s="18"/>
      <c r="F30" s="18"/>
      <c r="G30" s="18"/>
      <c r="H30" s="18"/>
      <c r="I30" s="18"/>
      <c r="J30" s="18"/>
      <c r="K30" s="18"/>
      <c r="L30" s="18"/>
      <c r="M30" s="18"/>
      <c r="N30" s="18"/>
      <c r="O30" s="18"/>
      <c r="P30" s="18"/>
      <c r="Q30" s="18"/>
      <c r="R30" s="18"/>
      <c r="S30" s="18"/>
      <c r="T30" s="149"/>
    </row>
    <row r="31" ht="15.75" customHeight="1">
      <c r="A31" t="s" s="150">
        <v>57</v>
      </c>
      <c r="B31" s="18"/>
      <c r="C31" s="18"/>
      <c r="D31" s="18"/>
      <c r="E31" s="18"/>
      <c r="F31" s="18"/>
      <c r="G31" s="18"/>
      <c r="H31" s="18"/>
      <c r="I31" s="18"/>
      <c r="J31" s="18"/>
      <c r="K31" s="18"/>
      <c r="L31" s="18"/>
      <c r="M31" s="18"/>
      <c r="N31" s="18"/>
      <c r="O31" s="18"/>
      <c r="P31" s="18"/>
      <c r="Q31" s="18"/>
      <c r="R31" s="18"/>
      <c r="S31" s="18"/>
      <c r="T31" s="149"/>
    </row>
    <row r="32" ht="15.75" customHeight="1">
      <c r="A32" t="s" s="150">
        <v>58</v>
      </c>
      <c r="B32" s="18"/>
      <c r="C32" s="18"/>
      <c r="D32" s="148"/>
      <c r="E32" s="148"/>
      <c r="F32" s="148"/>
      <c r="G32" s="148"/>
      <c r="H32" s="148"/>
      <c r="I32" s="148"/>
      <c r="J32" s="148"/>
      <c r="K32" s="148"/>
      <c r="L32" s="148"/>
      <c r="M32" s="148"/>
      <c r="N32" s="148"/>
      <c r="O32" s="148"/>
      <c r="P32" s="148"/>
      <c r="Q32" s="148"/>
      <c r="R32" s="148"/>
      <c r="S32" s="148"/>
      <c r="T32" s="149"/>
    </row>
    <row r="33" ht="8" customHeight="1">
      <c r="A33" s="151"/>
      <c r="B33" s="118"/>
      <c r="C33" s="118"/>
      <c r="D33" s="118"/>
      <c r="E33" s="118"/>
      <c r="F33" s="118"/>
      <c r="G33" s="118"/>
      <c r="H33" s="118"/>
      <c r="I33" s="118"/>
      <c r="J33" s="118"/>
      <c r="K33" s="118"/>
      <c r="L33" s="118"/>
      <c r="M33" s="118"/>
      <c r="N33" s="118"/>
      <c r="O33" s="118"/>
      <c r="P33" s="118"/>
      <c r="Q33" s="118"/>
      <c r="R33" s="118"/>
      <c r="S33" s="118"/>
      <c r="T33" s="152"/>
    </row>
  </sheetData>
  <mergeCells count="76">
    <mergeCell ref="F19:J19"/>
    <mergeCell ref="B10:E10"/>
    <mergeCell ref="K16:M16"/>
    <mergeCell ref="B16:E16"/>
    <mergeCell ref="J17:M17"/>
    <mergeCell ref="N19:R20"/>
    <mergeCell ref="K18:M18"/>
    <mergeCell ref="B19:E19"/>
    <mergeCell ref="K19:M19"/>
    <mergeCell ref="D15:J15"/>
    <mergeCell ref="B12:D12"/>
    <mergeCell ref="B18:E18"/>
    <mergeCell ref="B15:C15"/>
    <mergeCell ref="F20:J20"/>
    <mergeCell ref="B20:E20"/>
    <mergeCell ref="K20:M20"/>
    <mergeCell ref="P21:R21"/>
    <mergeCell ref="S22:S23"/>
    <mergeCell ref="A33:T33"/>
    <mergeCell ref="H23:M23"/>
    <mergeCell ref="B23:E23"/>
    <mergeCell ref="B22:E22"/>
    <mergeCell ref="R6:S6"/>
    <mergeCell ref="S17:S19"/>
    <mergeCell ref="R7:S7"/>
    <mergeCell ref="J12:M12"/>
    <mergeCell ref="B13:E13"/>
    <mergeCell ref="B14:E14"/>
    <mergeCell ref="K14:M14"/>
    <mergeCell ref="K13:M13"/>
    <mergeCell ref="Q8:R8"/>
    <mergeCell ref="F13:G13"/>
    <mergeCell ref="F14:G14"/>
    <mergeCell ref="F10:I10"/>
    <mergeCell ref="A1:P1"/>
    <mergeCell ref="A6:K6"/>
    <mergeCell ref="O18:R18"/>
    <mergeCell ref="O17:R17"/>
    <mergeCell ref="Q9:R9"/>
    <mergeCell ref="Q10:R10"/>
    <mergeCell ref="F18:J18"/>
    <mergeCell ref="J2:P2"/>
    <mergeCell ref="R2:S3"/>
    <mergeCell ref="B2:C2"/>
    <mergeCell ref="E2:F2"/>
    <mergeCell ref="G2:H2"/>
    <mergeCell ref="G3:H3"/>
    <mergeCell ref="B3:C3"/>
    <mergeCell ref="N9:P9"/>
    <mergeCell ref="H7:K7"/>
    <mergeCell ref="B8:E8"/>
    <mergeCell ref="F8:I8"/>
    <mergeCell ref="A7:F7"/>
    <mergeCell ref="F9:I9"/>
    <mergeCell ref="J8:L8"/>
    <mergeCell ref="J9:L9"/>
    <mergeCell ref="B9:E9"/>
    <mergeCell ref="N8:P8"/>
    <mergeCell ref="J10:P10"/>
    <mergeCell ref="E12:G12"/>
    <mergeCell ref="E11:G11"/>
    <mergeCell ref="I13:J13"/>
    <mergeCell ref="I14:J14"/>
    <mergeCell ref="H24:M24"/>
    <mergeCell ref="B24:E24"/>
    <mergeCell ref="H25:M25"/>
    <mergeCell ref="B25:E25"/>
    <mergeCell ref="A26:C26"/>
    <mergeCell ref="A27:E27"/>
    <mergeCell ref="A28:M28"/>
    <mergeCell ref="A29:S29"/>
    <mergeCell ref="A30:S30"/>
    <mergeCell ref="A31:S31"/>
    <mergeCell ref="A32:C32"/>
    <mergeCell ref="A4:T4"/>
    <mergeCell ref="A5:T5"/>
  </mergeCells>
  <conditionalFormatting sqref="B2">
    <cfRule type="cellIs" dxfId="0" priority="1" operator="equal" stopIfTrue="1">
      <formula>"Bitte auswählen"</formula>
    </cfRule>
    <cfRule type="cellIs" dxfId="1" priority="2" operator="notEqual" stopIfTrue="1">
      <formula>"Bitte auswählen"</formula>
    </cfRule>
  </conditionalFormatting>
  <conditionalFormatting sqref="G2">
    <cfRule type="cellIs" dxfId="2" priority="1" operator="equal" stopIfTrue="1">
      <formula>Q2</formula>
    </cfRule>
    <cfRule type="cellIs" dxfId="3" priority="2" operator="equal" stopIfTrue="1">
      <formula>I2</formula>
    </cfRule>
  </conditionalFormatting>
  <conditionalFormatting sqref="J2">
    <cfRule type="cellIs" dxfId="4" priority="1" operator="equal" stopIfTrue="1">
      <formula>I$3</formula>
    </cfRule>
    <cfRule type="cellIs" dxfId="5" priority="2" operator="equal" stopIfTrue="1">
      <formula>Q2</formula>
    </cfRule>
  </conditionalFormatting>
  <conditionalFormatting sqref="B8 E8 J8 N8 B9 E9 J9 N9 B10 E10 J10 M10 P10 B13 E13 H13 K13 P13 B14 E14 H14 K14 P14 S17 B18 E18 K18 S18 B19 E19 K19 S19 B20 E20 K20 S22:S23">
    <cfRule type="cellIs" dxfId="6" priority="1" operator="equal" stopIfTrue="1">
      <formula>"-"</formula>
    </cfRule>
    <cfRule type="cellIs" dxfId="7" priority="2" operator="equal" stopIfTrue="1">
      <formula>"bitte ausfüllen"</formula>
    </cfRule>
    <cfRule type="containsBlanks" dxfId="8" priority="3" stopIfTrue="1">
      <formula>ISBLANK(B8)</formula>
    </cfRule>
    <cfRule type="cellIs" dxfId="9" priority="4" operator="notEqual" stopIfTrue="1">
      <formula>"bitte ausfüllen"</formula>
    </cfRule>
  </conditionalFormatting>
  <conditionalFormatting sqref="S8:S10">
    <cfRule type="cellIs" dxfId="10" priority="1" operator="equal" stopIfTrue="1">
      <formula>"-"</formula>
    </cfRule>
    <cfRule type="cellIs" dxfId="11" priority="2" operator="equal" stopIfTrue="1">
      <formula>"bitte ausfüllen"</formula>
    </cfRule>
    <cfRule type="cellIs" dxfId="12" priority="3" operator="notEqual" stopIfTrue="1">
      <formula>"bitte ausfüllen"</formula>
    </cfRule>
  </conditionalFormatting>
  <conditionalFormatting sqref="E12">
    <cfRule type="cellIs" dxfId="13" priority="1" operator="equal" stopIfTrue="1">
      <formula>H12</formula>
    </cfRule>
    <cfRule type="cellIs" dxfId="14" priority="2" operator="equal" stopIfTrue="1">
      <formula>"Bitte auswählen"</formula>
    </cfRule>
    <cfRule type="cellIs" dxfId="15" priority="3" operator="notEqual" stopIfTrue="1">
      <formula>"Bitte auswählen"</formula>
    </cfRule>
  </conditionalFormatting>
  <conditionalFormatting sqref="T14:T15">
    <cfRule type="cellIs" dxfId="16" priority="1" operator="equal" stopIfTrue="1">
      <formula>R$14</formula>
    </cfRule>
  </conditionalFormatting>
  <conditionalFormatting sqref="K15">
    <cfRule type="cellIs" dxfId="17" priority="1" operator="notEqual" stopIfTrue="1">
      <formula>L15</formula>
    </cfRule>
  </conditionalFormatting>
  <conditionalFormatting sqref="K16">
    <cfRule type="cellIs" dxfId="18" priority="1" operator="equal" stopIfTrue="1">
      <formula>N16</formula>
    </cfRule>
  </conditionalFormatting>
  <conditionalFormatting sqref="S20">
    <cfRule type="cellIs" dxfId="19" priority="1" operator="equal" stopIfTrue="1">
      <formula>T20</formula>
    </cfRule>
    <cfRule type="cellIs" dxfId="20" priority="2" operator="equal" stopIfTrue="1">
      <formula>"Bitte auswählen"</formula>
    </cfRule>
    <cfRule type="cellIs" dxfId="21" priority="3" operator="notEqual" stopIfTrue="1">
      <formula>"Bitte auswählen"</formula>
    </cfRule>
  </conditionalFormatting>
  <conditionalFormatting sqref="S21">
    <cfRule type="cellIs" dxfId="22" priority="1" operator="equal" stopIfTrue="1">
      <formula>"in dieses Feld die Lieferzeiten eintragen"</formula>
    </cfRule>
  </conditionalFormatting>
  <conditionalFormatting sqref="B23:B25">
    <cfRule type="cellIs" dxfId="23" priority="1" operator="equal" stopIfTrue="1">
      <formula>"bitte auswählen"</formula>
    </cfRule>
  </conditionalFormatting>
  <dataValidations count="1">
    <dataValidation type="list" allowBlank="1" showInputMessage="1" showErrorMessage="1" sqref="B2:C2 E12:G12 S20 B23">
      <formula1>"Bitte auswählen,Ja,Nein"</formula1>
    </dataValidation>
  </dataValidations>
  <hyperlinks>
    <hyperlink ref="S14" r:id="rId1" location="" tooltip="" display="bestellung@lebensmittelkampagne.ch"/>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2"/>
</worksheet>
</file>

<file path=xl/worksheets/sheet2.xml><?xml version="1.0" encoding="utf-8"?>
<worksheet xmlns:r="http://schemas.openxmlformats.org/officeDocument/2006/relationships" xmlns="http://schemas.openxmlformats.org/spreadsheetml/2006/main">
  <dimension ref="A1:AA349"/>
  <sheetViews>
    <sheetView workbookViewId="0" showGridLines="0" defaultGridColor="1"/>
  </sheetViews>
  <sheetFormatPr defaultColWidth="8.66667" defaultRowHeight="14.6" customHeight="1" outlineLevelRow="0" outlineLevelCol="0"/>
  <cols>
    <col min="1" max="2" width="4.67188" style="153" customWidth="1"/>
    <col min="3" max="3" width="41.8516" style="153" customWidth="1"/>
    <col min="4" max="6" width="10.6719" style="153" customWidth="1"/>
    <col min="7" max="7" width="16.1719" style="153" customWidth="1"/>
    <col min="8" max="8" width="12.5" style="153" customWidth="1"/>
    <col min="9" max="9" width="10.1719" style="153" customWidth="1"/>
    <col min="10" max="10" width="14.1719" style="153" customWidth="1"/>
    <col min="11" max="11" width="7.17188" style="153" customWidth="1"/>
    <col min="12" max="12" width="14.1719" style="153" customWidth="1"/>
    <col min="13" max="13" width="16" style="153" customWidth="1"/>
    <col min="14" max="14" width="4.67188" style="153" customWidth="1"/>
    <col min="15" max="18" width="10.6719" style="153" customWidth="1"/>
    <col min="19" max="21" width="32.6719" style="153" customWidth="1"/>
    <col min="22" max="26" width="10.6719" style="153" customWidth="1"/>
    <col min="27" max="27" width="3.35156" style="153" customWidth="1"/>
    <col min="28" max="16384" width="8.67188" style="153" customWidth="1"/>
  </cols>
  <sheetData>
    <row r="1" ht="82" customHeight="1">
      <c r="A1" s="154">
        <v>1</v>
      </c>
      <c r="B1" t="s" s="155">
        <v>59</v>
      </c>
      <c r="C1" s="156"/>
      <c r="D1" s="156"/>
      <c r="E1" s="156"/>
      <c r="F1" s="156"/>
      <c r="G1" s="156"/>
      <c r="H1" s="157"/>
      <c r="I1" s="158"/>
      <c r="J1" s="158"/>
      <c r="K1" s="159"/>
      <c r="L1" s="160"/>
      <c r="M1" s="161"/>
      <c r="N1" s="162"/>
      <c r="O1" s="162"/>
      <c r="P1" s="162"/>
      <c r="Q1" s="162"/>
      <c r="R1" s="162"/>
      <c r="S1" s="162"/>
      <c r="T1" s="162"/>
      <c r="U1" s="162"/>
      <c r="V1" s="163"/>
      <c r="W1" s="164"/>
      <c r="X1" s="164"/>
      <c r="Y1" s="164"/>
      <c r="Z1" s="164"/>
      <c r="AA1" s="165"/>
    </row>
    <row r="2" ht="15.25" customHeight="1">
      <c r="A2" s="166">
        <v>2</v>
      </c>
      <c r="B2" s="18"/>
      <c r="C2" s="18"/>
      <c r="D2" s="18"/>
      <c r="E2" s="167"/>
      <c r="F2" s="18"/>
      <c r="G2" s="168"/>
      <c r="H2" s="169"/>
      <c r="I2" t="s" s="170">
        <v>60</v>
      </c>
      <c r="J2" s="171"/>
      <c r="K2" s="171"/>
      <c r="L2" t="s" s="172">
        <f>'Angaben Partnerschaft'!G2</f>
      </c>
      <c r="M2" s="173"/>
      <c r="N2" s="174"/>
      <c r="O2" s="175"/>
      <c r="P2" s="175"/>
      <c r="Q2" s="175"/>
      <c r="R2" s="175"/>
      <c r="S2" s="175"/>
      <c r="T2" s="175"/>
      <c r="U2" s="18"/>
      <c r="V2" s="18"/>
      <c r="W2" s="18"/>
      <c r="X2" s="18"/>
      <c r="Y2" s="18"/>
      <c r="Z2" s="18"/>
      <c r="AA2" s="176"/>
    </row>
    <row r="3" ht="65" customHeight="1">
      <c r="A3" s="166">
        <v>3</v>
      </c>
      <c r="B3" t="s" s="177">
        <v>61</v>
      </c>
      <c r="C3" s="175"/>
      <c r="D3" s="175"/>
      <c r="E3" s="175"/>
      <c r="F3" s="175"/>
      <c r="G3" s="178"/>
      <c r="H3" s="169"/>
      <c r="I3" t="s" s="179">
        <v>62</v>
      </c>
      <c r="J3" s="171"/>
      <c r="K3" s="171"/>
      <c r="L3" s="180">
        <f>SUM(M13:M340)</f>
        <v>0</v>
      </c>
      <c r="M3" t="s" s="181">
        <v>63</v>
      </c>
      <c r="N3" s="175"/>
      <c r="O3" s="175"/>
      <c r="P3" s="182"/>
      <c r="Q3" s="182"/>
      <c r="R3" s="182"/>
      <c r="S3" s="18"/>
      <c r="T3" t="s" s="183">
        <v>64</v>
      </c>
      <c r="U3" s="183"/>
      <c r="V3" s="18"/>
      <c r="W3" s="18"/>
      <c r="X3" s="18"/>
      <c r="Y3" s="18"/>
      <c r="Z3" s="18"/>
      <c r="AA3" s="176"/>
    </row>
    <row r="4" ht="15" customHeight="1">
      <c r="A4" s="166">
        <v>4</v>
      </c>
      <c r="B4" s="184"/>
      <c r="C4" s="184"/>
      <c r="D4" s="184"/>
      <c r="E4" s="185"/>
      <c r="F4" s="18"/>
      <c r="G4" s="186"/>
      <c r="H4" s="169"/>
      <c r="I4" t="s" s="170">
        <v>65</v>
      </c>
      <c r="J4" s="171"/>
      <c r="K4" s="171"/>
      <c r="L4" s="180">
        <v>90</v>
      </c>
      <c r="M4" s="187"/>
      <c r="N4" s="174"/>
      <c r="O4" s="175"/>
      <c r="P4" s="18"/>
      <c r="Q4" s="18"/>
      <c r="R4" s="18"/>
      <c r="S4" s="18"/>
      <c r="T4" s="18"/>
      <c r="U4" s="18"/>
      <c r="V4" s="18"/>
      <c r="W4" s="18"/>
      <c r="X4" s="18"/>
      <c r="Y4" s="18"/>
      <c r="Z4" s="18"/>
      <c r="AA4" s="176"/>
    </row>
    <row r="5" ht="15" customHeight="1">
      <c r="A5" s="166">
        <v>5</v>
      </c>
      <c r="B5" t="s" s="188">
        <v>66</v>
      </c>
      <c r="C5" s="184"/>
      <c r="D5" s="184"/>
      <c r="E5" s="185"/>
      <c r="F5" s="18"/>
      <c r="G5" s="186"/>
      <c r="H5" s="169"/>
      <c r="I5" t="s" s="170">
        <v>67</v>
      </c>
      <c r="J5" s="171"/>
      <c r="K5" s="171"/>
      <c r="L5" s="180">
        <f>IF(L3&lt;450,50,0)</f>
        <v>50</v>
      </c>
      <c r="M5" s="187"/>
      <c r="N5" s="189"/>
      <c r="O5" s="175"/>
      <c r="P5" s="175"/>
      <c r="Q5" s="175"/>
      <c r="R5" s="175"/>
      <c r="S5" s="18"/>
      <c r="T5" s="18"/>
      <c r="U5" s="18"/>
      <c r="V5" s="18"/>
      <c r="W5" s="18"/>
      <c r="X5" s="18"/>
      <c r="Y5" s="18"/>
      <c r="Z5" s="18"/>
      <c r="AA5" s="176"/>
    </row>
    <row r="6" ht="16.6" customHeight="1">
      <c r="A6" s="166">
        <v>6</v>
      </c>
      <c r="B6" s="184"/>
      <c r="C6" s="190"/>
      <c r="D6" s="184"/>
      <c r="E6" s="185"/>
      <c r="F6" s="18"/>
      <c r="G6" s="191"/>
      <c r="H6" s="169"/>
      <c r="I6" t="s" s="170">
        <v>68</v>
      </c>
      <c r="J6" s="171"/>
      <c r="K6" s="171"/>
      <c r="L6" s="180">
        <f>IF('Angaben Partnerschaft'!B23="ja",100,0)</f>
        <v>0</v>
      </c>
      <c r="M6" s="187"/>
      <c r="N6" s="175"/>
      <c r="O6" s="175"/>
      <c r="P6" s="175"/>
      <c r="Q6" s="175"/>
      <c r="R6" s="175"/>
      <c r="S6" s="18"/>
      <c r="T6" s="18"/>
      <c r="U6" s="18"/>
      <c r="V6" s="18"/>
      <c r="W6" s="18"/>
      <c r="X6" s="18"/>
      <c r="Y6" s="18"/>
      <c r="Z6" s="18"/>
      <c r="AA6" s="176"/>
    </row>
    <row r="7" ht="20" customHeight="1">
      <c r="A7" s="166">
        <v>7</v>
      </c>
      <c r="B7" s="175"/>
      <c r="C7" s="175"/>
      <c r="D7" s="175"/>
      <c r="E7" s="175"/>
      <c r="F7" s="175"/>
      <c r="G7" s="192"/>
      <c r="H7" s="169"/>
      <c r="I7" t="s" s="193">
        <v>69</v>
      </c>
      <c r="J7" s="171"/>
      <c r="K7" s="194"/>
      <c r="L7" s="195">
        <f>SUM(M13:M340,L4,L5,L6)</f>
        <v>140</v>
      </c>
      <c r="M7" s="196"/>
      <c r="N7" s="175"/>
      <c r="O7" s="175"/>
      <c r="P7" s="175"/>
      <c r="Q7" s="175"/>
      <c r="R7" s="175"/>
      <c r="S7" s="18"/>
      <c r="T7" s="18"/>
      <c r="U7" s="18"/>
      <c r="V7" s="18"/>
      <c r="W7" s="18"/>
      <c r="X7" s="18"/>
      <c r="Y7" s="18"/>
      <c r="Z7" s="18"/>
      <c r="AA7" s="176"/>
    </row>
    <row r="8" ht="24.5" customHeight="1">
      <c r="A8" s="166">
        <v>8</v>
      </c>
      <c r="B8" s="18"/>
      <c r="C8" s="18"/>
      <c r="D8" s="18"/>
      <c r="E8" s="167"/>
      <c r="F8" s="18"/>
      <c r="G8" s="178"/>
      <c r="H8" s="197"/>
      <c r="I8" s="198"/>
      <c r="J8" t="s" s="199">
        <v>70</v>
      </c>
      <c r="K8" s="200"/>
      <c r="L8" s="200"/>
      <c r="M8" s="201"/>
      <c r="N8" s="201"/>
      <c r="O8" s="201"/>
      <c r="P8" s="201"/>
      <c r="Q8" s="201"/>
      <c r="R8" s="201"/>
      <c r="S8" s="201"/>
      <c r="T8" s="201"/>
      <c r="U8" s="18"/>
      <c r="V8" s="18"/>
      <c r="W8" s="18"/>
      <c r="X8" s="18"/>
      <c r="Y8" s="18"/>
      <c r="Z8" s="18"/>
      <c r="AA8" s="176"/>
    </row>
    <row r="9" ht="37" customHeight="1">
      <c r="A9" s="166">
        <v>9</v>
      </c>
      <c r="B9" t="s" s="177">
        <v>71</v>
      </c>
      <c r="C9" s="18"/>
      <c r="D9" s="18"/>
      <c r="E9" s="18"/>
      <c r="F9" s="18"/>
      <c r="G9" s="18"/>
      <c r="H9" s="202"/>
      <c r="I9" s="203"/>
      <c r="J9" t="s" s="204">
        <v>72</v>
      </c>
      <c r="K9" s="175"/>
      <c r="L9" s="175"/>
      <c r="M9" s="175"/>
      <c r="N9" s="175"/>
      <c r="O9" s="175"/>
      <c r="P9" s="175"/>
      <c r="Q9" s="175"/>
      <c r="R9" s="175"/>
      <c r="S9" s="175"/>
      <c r="T9" s="175"/>
      <c r="U9" s="175"/>
      <c r="V9" s="18"/>
      <c r="W9" s="205"/>
      <c r="X9" s="205"/>
      <c r="Y9" s="205"/>
      <c r="Z9" s="205"/>
      <c r="AA9" s="176"/>
    </row>
    <row r="10" ht="38.55" customHeight="1">
      <c r="A10" s="166">
        <v>10</v>
      </c>
      <c r="B10" s="206"/>
      <c r="C10" s="206"/>
      <c r="D10" s="206"/>
      <c r="E10" s="206"/>
      <c r="F10" t="s" s="207">
        <v>73</v>
      </c>
      <c r="G10" s="208"/>
      <c r="H10" s="209"/>
      <c r="I10" s="206"/>
      <c r="J10" t="s" s="210">
        <v>74</v>
      </c>
      <c r="K10" s="206"/>
      <c r="L10" s="206"/>
      <c r="M10" s="206"/>
      <c r="N10" s="206"/>
      <c r="O10" s="206"/>
      <c r="P10" s="206"/>
      <c r="Q10" s="206"/>
      <c r="R10" s="206"/>
      <c r="S10" s="206"/>
      <c r="T10" s="206"/>
      <c r="U10" s="206"/>
      <c r="V10" s="18"/>
      <c r="W10" t="s" s="211">
        <v>75</v>
      </c>
      <c r="X10" s="212"/>
      <c r="Y10" s="212"/>
      <c r="Z10" s="212"/>
      <c r="AA10" s="176"/>
    </row>
    <row r="11" ht="39.5" customHeight="1">
      <c r="A11" s="213"/>
      <c r="B11" t="s" s="214">
        <v>76</v>
      </c>
      <c r="C11" s="215"/>
      <c r="D11" t="s" s="216">
        <v>77</v>
      </c>
      <c r="E11" t="s" s="216">
        <v>78</v>
      </c>
      <c r="F11" t="s" s="216">
        <v>79</v>
      </c>
      <c r="G11" t="s" s="216">
        <v>80</v>
      </c>
      <c r="H11" t="s" s="216">
        <v>81</v>
      </c>
      <c r="I11" t="s" s="216">
        <v>82</v>
      </c>
      <c r="J11" t="s" s="217">
        <v>83</v>
      </c>
      <c r="K11" t="s" s="218">
        <v>84</v>
      </c>
      <c r="L11" t="s" s="219">
        <v>85</v>
      </c>
      <c r="M11" t="s" s="220">
        <v>86</v>
      </c>
      <c r="N11" s="221"/>
      <c r="O11" t="s" s="222">
        <v>87</v>
      </c>
      <c r="P11" t="s" s="216">
        <v>88</v>
      </c>
      <c r="Q11" t="s" s="216">
        <v>89</v>
      </c>
      <c r="R11" t="s" s="223">
        <v>90</v>
      </c>
      <c r="S11" t="s" s="216">
        <v>91</v>
      </c>
      <c r="T11" t="s" s="224">
        <v>92</v>
      </c>
      <c r="U11" t="s" s="225">
        <v>93</v>
      </c>
      <c r="V11" s="226"/>
      <c r="W11" t="s" s="227">
        <v>94</v>
      </c>
      <c r="X11" t="s" s="228">
        <v>95</v>
      </c>
      <c r="Y11" t="s" s="228">
        <v>96</v>
      </c>
      <c r="Z11" t="s" s="229">
        <v>97</v>
      </c>
      <c r="AA11" s="230"/>
    </row>
    <row r="12" ht="15" customHeight="1" hidden="1">
      <c r="A12" s="213"/>
      <c r="B12" t="s" s="231">
        <f>IF(SUM(B13:B20)&gt;0,"Erzeuger VASI3","n.a. Erzeuger VASI3")</f>
        <v>98</v>
      </c>
      <c r="C12" s="232"/>
      <c r="D12" s="233"/>
      <c r="E12" s="234"/>
      <c r="F12" s="235"/>
      <c r="G12" s="236"/>
      <c r="H12" s="236"/>
      <c r="I12" s="237"/>
      <c r="J12" s="238"/>
      <c r="K12" s="239"/>
      <c r="L12" s="240"/>
      <c r="M12" s="240"/>
      <c r="N12" s="241"/>
      <c r="O12" s="235"/>
      <c r="P12" s="235"/>
      <c r="Q12" s="235"/>
      <c r="R12" s="235"/>
      <c r="S12" s="235"/>
      <c r="T12" s="235"/>
      <c r="U12" s="235"/>
      <c r="V12" s="18"/>
      <c r="W12" s="242"/>
      <c r="X12" s="242"/>
      <c r="Y12" s="242"/>
      <c r="Z12" s="243"/>
      <c r="AA12" s="244"/>
    </row>
    <row r="13" ht="60" customHeight="1" hidden="1">
      <c r="A13" s="245">
        <v>1</v>
      </c>
      <c r="B13" t="s" s="246">
        <v>99</v>
      </c>
      <c r="C13" s="247"/>
      <c r="D13" s="248"/>
      <c r="E13" s="248"/>
      <c r="F13" s="248"/>
      <c r="G13" s="249"/>
      <c r="H13" s="250"/>
      <c r="I13" s="251"/>
      <c r="J13" s="252"/>
      <c r="K13" t="s" s="253">
        <v>100</v>
      </c>
      <c r="L13" s="254"/>
      <c r="M13" s="255">
        <f>_xlfn.IFERROR(L13*G13,0)</f>
        <v>0</v>
      </c>
      <c r="N13" s="256"/>
      <c r="O13" s="257"/>
      <c r="P13" t="s" s="258">
        <v>101</v>
      </c>
      <c r="Q13" s="257"/>
      <c r="R13" s="257"/>
      <c r="S13" s="257"/>
      <c r="T13" s="257"/>
      <c r="U13" s="257"/>
      <c r="V13" s="256"/>
      <c r="W13" s="259"/>
      <c r="X13" s="260"/>
      <c r="Y13" s="260"/>
      <c r="Z13" s="261"/>
      <c r="AA13" s="230"/>
    </row>
    <row r="14" ht="60" customHeight="1" hidden="1">
      <c r="A14" s="245">
        <v>2</v>
      </c>
      <c r="B14" t="s" s="246">
        <v>99</v>
      </c>
      <c r="C14" s="247"/>
      <c r="D14" s="248"/>
      <c r="E14" s="248"/>
      <c r="F14" s="248"/>
      <c r="G14" s="250"/>
      <c r="H14" s="250"/>
      <c r="I14" s="251"/>
      <c r="J14" s="252"/>
      <c r="K14" t="s" s="253">
        <v>100</v>
      </c>
      <c r="L14" s="254"/>
      <c r="M14" s="255">
        <f>_xlfn.IFERROR(L14*G14,0)</f>
        <v>0</v>
      </c>
      <c r="N14" s="256"/>
      <c r="O14" s="257"/>
      <c r="P14" t="s" s="258">
        <v>102</v>
      </c>
      <c r="Q14" s="257"/>
      <c r="R14" s="257"/>
      <c r="S14" s="257"/>
      <c r="T14" s="257"/>
      <c r="U14" s="257"/>
      <c r="V14" s="256"/>
      <c r="W14" s="259"/>
      <c r="X14" s="260"/>
      <c r="Y14" s="260"/>
      <c r="Z14" s="261"/>
      <c r="AA14" s="230"/>
    </row>
    <row r="15" ht="60" customHeight="1" hidden="1">
      <c r="A15" s="245">
        <v>3</v>
      </c>
      <c r="B15" t="s" s="246">
        <v>99</v>
      </c>
      <c r="C15" s="247"/>
      <c r="D15" s="248"/>
      <c r="E15" s="248"/>
      <c r="F15" s="248"/>
      <c r="G15" s="250"/>
      <c r="H15" s="250"/>
      <c r="I15" s="251"/>
      <c r="J15" s="252"/>
      <c r="K15" t="s" s="253">
        <v>100</v>
      </c>
      <c r="L15" s="254"/>
      <c r="M15" s="255">
        <f>_xlfn.IFERROR(L15*G15,0)</f>
        <v>0</v>
      </c>
      <c r="N15" s="256"/>
      <c r="O15" s="257"/>
      <c r="P15" t="s" s="258">
        <v>102</v>
      </c>
      <c r="Q15" s="257"/>
      <c r="R15" s="257"/>
      <c r="S15" s="257"/>
      <c r="T15" s="257"/>
      <c r="U15" s="257"/>
      <c r="V15" s="256"/>
      <c r="W15" s="262"/>
      <c r="X15" s="263"/>
      <c r="Y15" s="263"/>
      <c r="Z15" s="264"/>
      <c r="AA15" s="230"/>
    </row>
    <row r="16" ht="60" customHeight="1" hidden="1">
      <c r="A16" s="245">
        <v>4</v>
      </c>
      <c r="B16" t="s" s="246">
        <v>99</v>
      </c>
      <c r="C16" s="247"/>
      <c r="D16" s="248"/>
      <c r="E16" s="248"/>
      <c r="F16" s="248"/>
      <c r="G16" s="250"/>
      <c r="H16" s="250"/>
      <c r="I16" s="251"/>
      <c r="J16" s="252"/>
      <c r="K16" t="s" s="253">
        <v>100</v>
      </c>
      <c r="L16" s="254"/>
      <c r="M16" s="255">
        <f>_xlfn.IFERROR(L16*G16,0)</f>
        <v>0</v>
      </c>
      <c r="N16" s="256"/>
      <c r="O16" s="257"/>
      <c r="P16" t="s" s="258">
        <v>102</v>
      </c>
      <c r="Q16" s="257"/>
      <c r="R16" s="257"/>
      <c r="S16" s="257"/>
      <c r="T16" s="257"/>
      <c r="U16" s="257"/>
      <c r="V16" s="256"/>
      <c r="W16" s="262"/>
      <c r="X16" s="263"/>
      <c r="Y16" s="263"/>
      <c r="Z16" s="264"/>
      <c r="AA16" s="230"/>
    </row>
    <row r="17" ht="60" customHeight="1" hidden="1">
      <c r="A17" s="245">
        <v>5</v>
      </c>
      <c r="B17" t="s" s="246">
        <v>99</v>
      </c>
      <c r="C17" s="247"/>
      <c r="D17" s="248"/>
      <c r="E17" s="248"/>
      <c r="F17" s="248"/>
      <c r="G17" s="250"/>
      <c r="H17" s="250"/>
      <c r="I17" s="251"/>
      <c r="J17" s="252"/>
      <c r="K17" t="s" s="253">
        <v>100</v>
      </c>
      <c r="L17" s="254"/>
      <c r="M17" s="255">
        <f>_xlfn.IFERROR(L17*G17,0)</f>
        <v>0</v>
      </c>
      <c r="N17" s="256"/>
      <c r="O17" s="257"/>
      <c r="P17" t="s" s="258">
        <v>102</v>
      </c>
      <c r="Q17" s="257"/>
      <c r="R17" s="257"/>
      <c r="S17" s="257"/>
      <c r="T17" s="257"/>
      <c r="U17" s="257"/>
      <c r="V17" s="256"/>
      <c r="W17" s="262"/>
      <c r="X17" s="263"/>
      <c r="Y17" s="263"/>
      <c r="Z17" s="264"/>
      <c r="AA17" s="230"/>
    </row>
    <row r="18" ht="60" customHeight="1" hidden="1">
      <c r="A18" s="245">
        <v>6</v>
      </c>
      <c r="B18" t="s" s="246">
        <v>99</v>
      </c>
      <c r="C18" s="247"/>
      <c r="D18" s="248"/>
      <c r="E18" s="248"/>
      <c r="F18" s="248"/>
      <c r="G18" s="250"/>
      <c r="H18" s="250"/>
      <c r="I18" s="251"/>
      <c r="J18" s="252"/>
      <c r="K18" t="s" s="253">
        <v>100</v>
      </c>
      <c r="L18" s="254"/>
      <c r="M18" s="255">
        <f>_xlfn.IFERROR(L18*G18,0)</f>
        <v>0</v>
      </c>
      <c r="N18" s="256"/>
      <c r="O18" s="257"/>
      <c r="P18" t="s" s="258">
        <v>103</v>
      </c>
      <c r="Q18" s="257"/>
      <c r="R18" s="257"/>
      <c r="S18" s="257"/>
      <c r="T18" s="257"/>
      <c r="U18" s="257"/>
      <c r="V18" s="256"/>
      <c r="W18" s="262"/>
      <c r="X18" s="263"/>
      <c r="Y18" s="263"/>
      <c r="Z18" s="264"/>
      <c r="AA18" s="230"/>
    </row>
    <row r="19" ht="60" customHeight="1" hidden="1">
      <c r="A19" s="245">
        <v>7</v>
      </c>
      <c r="B19" t="s" s="246">
        <v>99</v>
      </c>
      <c r="C19" s="247"/>
      <c r="D19" s="248"/>
      <c r="E19" s="248"/>
      <c r="F19" s="248"/>
      <c r="G19" s="250"/>
      <c r="H19" s="250"/>
      <c r="I19" s="251"/>
      <c r="J19" s="252"/>
      <c r="K19" t="s" s="253">
        <v>100</v>
      </c>
      <c r="L19" s="254"/>
      <c r="M19" s="255">
        <f>_xlfn.IFERROR(L19*G19,0)</f>
        <v>0</v>
      </c>
      <c r="N19" s="256"/>
      <c r="O19" s="257"/>
      <c r="P19" t="s" s="258">
        <v>104</v>
      </c>
      <c r="Q19" s="257"/>
      <c r="R19" s="257"/>
      <c r="S19" s="257"/>
      <c r="T19" s="257"/>
      <c r="U19" s="257"/>
      <c r="V19" s="256"/>
      <c r="W19" s="262"/>
      <c r="X19" s="263"/>
      <c r="Y19" s="263"/>
      <c r="Z19" s="264"/>
      <c r="AA19" s="230"/>
    </row>
    <row r="20" ht="60" customHeight="1" hidden="1">
      <c r="A20" s="245">
        <v>8</v>
      </c>
      <c r="B20" t="s" s="246">
        <v>99</v>
      </c>
      <c r="C20" s="247"/>
      <c r="D20" s="248"/>
      <c r="E20" s="248"/>
      <c r="F20" s="248"/>
      <c r="G20" s="250"/>
      <c r="H20" s="250"/>
      <c r="I20" s="251"/>
      <c r="J20" s="252"/>
      <c r="K20" t="s" s="253">
        <v>100</v>
      </c>
      <c r="L20" s="254"/>
      <c r="M20" s="255">
        <f>_xlfn.IFERROR(L20*G20,0)</f>
        <v>0</v>
      </c>
      <c r="N20" s="256"/>
      <c r="O20" s="257"/>
      <c r="P20" t="s" s="258">
        <v>104</v>
      </c>
      <c r="Q20" s="257"/>
      <c r="R20" s="257"/>
      <c r="S20" s="257"/>
      <c r="T20" s="257"/>
      <c r="U20" s="257"/>
      <c r="V20" s="256"/>
      <c r="W20" s="262"/>
      <c r="X20" s="263"/>
      <c r="Y20" s="263"/>
      <c r="Z20" s="264"/>
      <c r="AA20" s="230"/>
    </row>
    <row r="21" ht="60" customHeight="1">
      <c r="A21" s="265">
        <f>A20+1</f>
        <v>9</v>
      </c>
      <c r="B21" t="s" s="266">
        <f>IF(C21&lt;&gt;""," ","n.a.")</f>
        <v>105</v>
      </c>
      <c r="C21" t="s" s="268">
        <v>106</v>
      </c>
      <c r="D21" s="269"/>
      <c r="E21" s="269"/>
      <c r="F21" s="269"/>
      <c r="G21" s="270"/>
      <c r="H21" s="270"/>
      <c r="I21" s="270"/>
      <c r="J21" s="271"/>
      <c r="K21" s="272"/>
      <c r="L21" s="273"/>
      <c r="M21" s="274"/>
      <c r="N21" s="275"/>
      <c r="O21" s="276"/>
      <c r="P21" s="276"/>
      <c r="Q21" s="276"/>
      <c r="R21" s="276"/>
      <c r="S21" s="276"/>
      <c r="T21" s="276"/>
      <c r="U21" s="276"/>
      <c r="V21" s="275"/>
      <c r="W21" s="260"/>
      <c r="X21" s="260"/>
      <c r="Y21" s="260"/>
      <c r="Z21" s="260"/>
      <c r="AA21" s="244"/>
    </row>
    <row r="22" ht="9" customHeight="1" hidden="1">
      <c r="A22" s="277"/>
      <c r="B22" t="s" s="231">
        <f>IF(SUM(B23:B30)&gt;0,"Erzeuger LOUT1","n.a. Erzeuger LOUT1")</f>
        <v>107</v>
      </c>
      <c r="C22" s="232"/>
      <c r="D22" s="278"/>
      <c r="E22" s="279"/>
      <c r="F22" s="280"/>
      <c r="G22" s="281"/>
      <c r="H22" s="281"/>
      <c r="I22" s="282"/>
      <c r="J22" s="283"/>
      <c r="K22" s="284"/>
      <c r="L22" s="285"/>
      <c r="M22" s="285"/>
      <c r="N22" s="18"/>
      <c r="O22" s="286"/>
      <c r="P22" s="286"/>
      <c r="Q22" s="286"/>
      <c r="R22" s="286"/>
      <c r="S22" s="287"/>
      <c r="T22" s="287"/>
      <c r="U22" s="287"/>
      <c r="V22" s="18"/>
      <c r="W22" s="288"/>
      <c r="X22" s="288"/>
      <c r="Y22" s="288"/>
      <c r="Z22" s="289"/>
      <c r="AA22" s="244"/>
    </row>
    <row r="23" ht="60" customHeight="1" hidden="1">
      <c r="A23" s="245">
        <f>9-COUNTIF(B13:B20,"n.a.")</f>
        <v>1</v>
      </c>
      <c r="B23" t="s" s="246">
        <v>99</v>
      </c>
      <c r="C23" s="247"/>
      <c r="D23" s="248"/>
      <c r="E23" s="248"/>
      <c r="F23" s="248"/>
      <c r="G23" s="249"/>
      <c r="H23" s="250"/>
      <c r="I23" s="251"/>
      <c r="J23" s="252"/>
      <c r="K23" t="s" s="253">
        <v>100</v>
      </c>
      <c r="L23" s="254"/>
      <c r="M23" s="255">
        <f>_xlfn.IFERROR(J23*G23,0)</f>
        <v>0</v>
      </c>
      <c r="N23" s="256"/>
      <c r="O23" s="257"/>
      <c r="P23" t="s" s="258">
        <v>101</v>
      </c>
      <c r="Q23" s="257"/>
      <c r="R23" s="257"/>
      <c r="S23" s="257"/>
      <c r="T23" s="257"/>
      <c r="U23" s="257"/>
      <c r="V23" s="256"/>
      <c r="W23" s="262"/>
      <c r="X23" s="263"/>
      <c r="Y23" s="263"/>
      <c r="Z23" s="264"/>
      <c r="AA23" s="230"/>
    </row>
    <row r="24" ht="60" customHeight="1" hidden="1">
      <c r="A24" s="245">
        <f>A23+1</f>
        <v>2</v>
      </c>
      <c r="B24" t="s" s="246">
        <v>99</v>
      </c>
      <c r="C24" s="247"/>
      <c r="D24" s="248"/>
      <c r="E24" s="248"/>
      <c r="F24" s="248"/>
      <c r="G24" s="249"/>
      <c r="H24" s="250"/>
      <c r="I24" s="251"/>
      <c r="J24" s="252"/>
      <c r="K24" t="s" s="253">
        <v>100</v>
      </c>
      <c r="L24" s="254"/>
      <c r="M24" s="255">
        <f>_xlfn.IFERROR(J24*G24,0)</f>
        <v>0</v>
      </c>
      <c r="N24" s="256"/>
      <c r="O24" s="257"/>
      <c r="P24" t="s" s="258">
        <v>102</v>
      </c>
      <c r="Q24" s="257"/>
      <c r="R24" s="257"/>
      <c r="S24" s="257"/>
      <c r="T24" s="257"/>
      <c r="U24" s="257"/>
      <c r="V24" s="256"/>
      <c r="W24" s="262"/>
      <c r="X24" s="263"/>
      <c r="Y24" s="263"/>
      <c r="Z24" s="264"/>
      <c r="AA24" s="230"/>
    </row>
    <row r="25" ht="60" customHeight="1" hidden="1">
      <c r="A25" s="245">
        <f>A24+1</f>
        <v>3</v>
      </c>
      <c r="B25" t="s" s="246">
        <v>99</v>
      </c>
      <c r="C25" s="247"/>
      <c r="D25" s="248"/>
      <c r="E25" s="248"/>
      <c r="F25" s="248"/>
      <c r="G25" s="249"/>
      <c r="H25" s="250"/>
      <c r="I25" s="251"/>
      <c r="J25" s="252"/>
      <c r="K25" t="s" s="253">
        <v>100</v>
      </c>
      <c r="L25" s="254"/>
      <c r="M25" s="255">
        <f>_xlfn.IFERROR(J25*G25,0)</f>
        <v>0</v>
      </c>
      <c r="N25" s="256"/>
      <c r="O25" s="257"/>
      <c r="P25" t="s" s="258">
        <v>102</v>
      </c>
      <c r="Q25" s="257"/>
      <c r="R25" s="257"/>
      <c r="S25" s="257"/>
      <c r="T25" s="257"/>
      <c r="U25" s="257"/>
      <c r="V25" s="256"/>
      <c r="W25" s="262"/>
      <c r="X25" s="263"/>
      <c r="Y25" s="263"/>
      <c r="Z25" s="264"/>
      <c r="AA25" s="230"/>
    </row>
    <row r="26" ht="60" customHeight="1" hidden="1">
      <c r="A26" s="245">
        <f>A25+1</f>
        <v>4</v>
      </c>
      <c r="B26" t="s" s="246">
        <v>99</v>
      </c>
      <c r="C26" s="247"/>
      <c r="D26" s="248"/>
      <c r="E26" s="248"/>
      <c r="F26" s="248"/>
      <c r="G26" s="250"/>
      <c r="H26" s="250"/>
      <c r="I26" s="251"/>
      <c r="J26" s="252"/>
      <c r="K26" t="s" s="253">
        <v>100</v>
      </c>
      <c r="L26" s="254"/>
      <c r="M26" s="255">
        <f>_xlfn.IFERROR(J26*G26,0)</f>
        <v>0</v>
      </c>
      <c r="N26" s="256"/>
      <c r="O26" s="257"/>
      <c r="P26" t="s" s="258">
        <v>102</v>
      </c>
      <c r="Q26" s="257"/>
      <c r="R26" s="257"/>
      <c r="S26" s="257"/>
      <c r="T26" s="257"/>
      <c r="U26" s="257"/>
      <c r="V26" s="256"/>
      <c r="W26" s="259"/>
      <c r="X26" s="260"/>
      <c r="Y26" s="260"/>
      <c r="Z26" s="261"/>
      <c r="AA26" s="230"/>
    </row>
    <row r="27" ht="60" customHeight="1" hidden="1">
      <c r="A27" s="245">
        <f>A26+1</f>
        <v>5</v>
      </c>
      <c r="B27" t="s" s="246">
        <v>99</v>
      </c>
      <c r="C27" s="247"/>
      <c r="D27" s="248"/>
      <c r="E27" s="248"/>
      <c r="F27" s="248"/>
      <c r="G27" s="250"/>
      <c r="H27" s="250"/>
      <c r="I27" s="251"/>
      <c r="J27" s="252"/>
      <c r="K27" t="s" s="253">
        <v>100</v>
      </c>
      <c r="L27" s="254"/>
      <c r="M27" s="255">
        <f>_xlfn.IFERROR(J27*G27,0)</f>
        <v>0</v>
      </c>
      <c r="N27" s="256"/>
      <c r="O27" s="257"/>
      <c r="P27" t="s" s="258">
        <v>102</v>
      </c>
      <c r="Q27" s="257"/>
      <c r="R27" s="257"/>
      <c r="S27" s="257"/>
      <c r="T27" s="257"/>
      <c r="U27" s="257"/>
      <c r="V27" s="256"/>
      <c r="W27" s="262"/>
      <c r="X27" s="263"/>
      <c r="Y27" s="263"/>
      <c r="Z27" s="264"/>
      <c r="AA27" s="230"/>
    </row>
    <row r="28" ht="60" customHeight="1" hidden="1">
      <c r="A28" s="245">
        <f>A27+1</f>
        <v>6</v>
      </c>
      <c r="B28" t="s" s="246">
        <v>99</v>
      </c>
      <c r="C28" s="247"/>
      <c r="D28" s="248"/>
      <c r="E28" s="248"/>
      <c r="F28" s="248"/>
      <c r="G28" s="250"/>
      <c r="H28" s="250"/>
      <c r="I28" s="251"/>
      <c r="J28" s="252"/>
      <c r="K28" t="s" s="253">
        <v>100</v>
      </c>
      <c r="L28" s="254"/>
      <c r="M28" s="255">
        <f>_xlfn.IFERROR(J28*G28,0)</f>
        <v>0</v>
      </c>
      <c r="N28" s="256"/>
      <c r="O28" s="257"/>
      <c r="P28" t="s" s="258">
        <v>103</v>
      </c>
      <c r="Q28" s="257"/>
      <c r="R28" s="257"/>
      <c r="S28" s="257"/>
      <c r="T28" s="257"/>
      <c r="U28" s="257"/>
      <c r="V28" s="256"/>
      <c r="W28" s="262"/>
      <c r="X28" s="263"/>
      <c r="Y28" s="263"/>
      <c r="Z28" s="264"/>
      <c r="AA28" s="230"/>
    </row>
    <row r="29" ht="60" customHeight="1" hidden="1">
      <c r="A29" s="245">
        <f>A28+1</f>
        <v>7</v>
      </c>
      <c r="B29" t="s" s="246">
        <v>99</v>
      </c>
      <c r="C29" s="247"/>
      <c r="D29" s="248"/>
      <c r="E29" s="248"/>
      <c r="F29" s="248"/>
      <c r="G29" s="250"/>
      <c r="H29" s="250"/>
      <c r="I29" s="251"/>
      <c r="J29" s="252"/>
      <c r="K29" t="s" s="253">
        <v>100</v>
      </c>
      <c r="L29" s="254"/>
      <c r="M29" s="255">
        <f>_xlfn.IFERROR(J29*G29,0)</f>
        <v>0</v>
      </c>
      <c r="N29" s="256"/>
      <c r="O29" s="257"/>
      <c r="P29" t="s" s="258">
        <v>104</v>
      </c>
      <c r="Q29" s="257"/>
      <c r="R29" s="257"/>
      <c r="S29" s="257"/>
      <c r="T29" s="257"/>
      <c r="U29" s="257"/>
      <c r="V29" s="256"/>
      <c r="W29" s="262"/>
      <c r="X29" s="263"/>
      <c r="Y29" s="263"/>
      <c r="Z29" s="264"/>
      <c r="AA29" s="230"/>
    </row>
    <row r="30" ht="60" customHeight="1" hidden="1">
      <c r="A30" s="245">
        <f>A29+1</f>
        <v>8</v>
      </c>
      <c r="B30" t="s" s="246">
        <v>99</v>
      </c>
      <c r="C30" s="247"/>
      <c r="D30" s="248"/>
      <c r="E30" s="248"/>
      <c r="F30" s="248"/>
      <c r="G30" s="250"/>
      <c r="H30" s="250"/>
      <c r="I30" s="251"/>
      <c r="J30" s="252"/>
      <c r="K30" t="s" s="253">
        <v>100</v>
      </c>
      <c r="L30" s="254"/>
      <c r="M30" s="255">
        <f>_xlfn.IFERROR(J30*G30,0)</f>
        <v>0</v>
      </c>
      <c r="N30" s="256"/>
      <c r="O30" s="257"/>
      <c r="P30" t="s" s="258">
        <v>104</v>
      </c>
      <c r="Q30" s="257"/>
      <c r="R30" s="257"/>
      <c r="S30" s="257"/>
      <c r="T30" s="257"/>
      <c r="U30" s="257"/>
      <c r="V30" s="256"/>
      <c r="W30" s="262"/>
      <c r="X30" s="263"/>
      <c r="Y30" s="263"/>
      <c r="Z30" s="264"/>
      <c r="AA30" s="230"/>
    </row>
    <row r="31" ht="14.75" customHeight="1">
      <c r="A31" s="290"/>
      <c r="B31" s="287"/>
      <c r="C31" s="287"/>
      <c r="D31" s="287"/>
      <c r="E31" s="291"/>
      <c r="F31" s="287"/>
      <c r="G31" s="292"/>
      <c r="H31" s="292"/>
      <c r="I31" s="293"/>
      <c r="J31" s="294"/>
      <c r="K31" s="295"/>
      <c r="L31" s="296"/>
      <c r="M31" s="297"/>
      <c r="N31" s="298"/>
      <c r="O31" s="287"/>
      <c r="P31" s="287"/>
      <c r="Q31" s="287"/>
      <c r="R31" s="287"/>
      <c r="S31" s="287"/>
      <c r="T31" s="287"/>
      <c r="U31" s="287"/>
      <c r="V31" s="18"/>
      <c r="W31" t="s" s="299">
        <f>W10</f>
        <v>108</v>
      </c>
      <c r="X31" s="300"/>
      <c r="Y31" s="300"/>
      <c r="Z31" s="300"/>
      <c r="AA31" s="176"/>
    </row>
    <row r="32" ht="42" customHeight="1">
      <c r="A32" s="277"/>
      <c r="B32" t="s" s="302">
        <v>109</v>
      </c>
      <c r="C32" s="303"/>
      <c r="D32" t="s" s="216">
        <f>D$11</f>
        <v>110</v>
      </c>
      <c r="E32" t="s" s="216">
        <f>E$11</f>
        <v>111</v>
      </c>
      <c r="F32" t="s" s="216">
        <f>F$11</f>
        <v>112</v>
      </c>
      <c r="G32" t="s" s="216">
        <f>G$11</f>
        <v>113</v>
      </c>
      <c r="H32" t="s" s="216">
        <f>H$11</f>
        <v>114</v>
      </c>
      <c r="I32" t="s" s="216">
        <f>I$11</f>
        <v>115</v>
      </c>
      <c r="J32" t="s" s="217">
        <f>J$11</f>
        <v>116</v>
      </c>
      <c r="K32" t="s" s="304">
        <f>K$11</f>
        <v>117</v>
      </c>
      <c r="L32" t="s" s="305">
        <f>L$11</f>
        <v>85</v>
      </c>
      <c r="M32" t="s" s="220">
        <f>M$11</f>
        <v>86</v>
      </c>
      <c r="N32" s="306"/>
      <c r="O32" t="s" s="307">
        <f>O$11</f>
        <v>118</v>
      </c>
      <c r="P32" t="s" s="223">
        <f>P$11</f>
        <v>119</v>
      </c>
      <c r="Q32" t="s" s="223">
        <f>Q$11</f>
        <v>120</v>
      </c>
      <c r="R32" t="s" s="223">
        <f>R$11</f>
        <v>121</v>
      </c>
      <c r="S32" t="s" s="223">
        <f>S$11</f>
        <v>122</v>
      </c>
      <c r="T32" t="s" s="308">
        <f>T$11</f>
        <v>123</v>
      </c>
      <c r="U32" t="s" s="309">
        <f>U$11</f>
        <v>124</v>
      </c>
      <c r="V32" s="226"/>
      <c r="W32" t="s" s="310">
        <f>W$11</f>
        <v>125</v>
      </c>
      <c r="X32" t="s" s="311">
        <f>X$11</f>
        <v>126</v>
      </c>
      <c r="Y32" t="s" s="311">
        <f>Y$11</f>
        <v>127</v>
      </c>
      <c r="Z32" t="s" s="312">
        <f>Z$11</f>
        <v>128</v>
      </c>
      <c r="AA32" s="230"/>
    </row>
    <row r="33" ht="9" customHeight="1" hidden="1">
      <c r="A33" s="277"/>
      <c r="B33" t="s" s="231">
        <f>IF(SUM(B34:B41)&gt;0,"Grüne Oliven mit Stein","n.a. Grüne Oliven mit Stein")</f>
        <v>129</v>
      </c>
      <c r="C33" s="232"/>
      <c r="D33" s="233"/>
      <c r="E33" s="234"/>
      <c r="F33" s="235"/>
      <c r="G33" s="236"/>
      <c r="H33" s="236"/>
      <c r="I33" s="237"/>
      <c r="J33" s="238"/>
      <c r="K33" s="284"/>
      <c r="L33" s="240"/>
      <c r="M33" s="240"/>
      <c r="N33" s="241"/>
      <c r="O33" s="235"/>
      <c r="P33" s="235"/>
      <c r="Q33" s="235"/>
      <c r="R33" s="235"/>
      <c r="S33" s="235"/>
      <c r="T33" s="235"/>
      <c r="U33" s="235"/>
      <c r="V33" s="18"/>
      <c r="W33" s="313"/>
      <c r="X33" s="313"/>
      <c r="Y33" s="313"/>
      <c r="Z33" s="314"/>
      <c r="AA33" s="244"/>
    </row>
    <row r="34" ht="60" customHeight="1" hidden="1">
      <c r="A34" s="245">
        <f>17-COUNTIF(B13:B30,"n.a.")</f>
        <v>1</v>
      </c>
      <c r="B34" t="s" s="246">
        <v>99</v>
      </c>
      <c r="C34" t="s" s="246">
        <v>99</v>
      </c>
      <c r="D34" s="248"/>
      <c r="E34" s="248"/>
      <c r="F34" s="248"/>
      <c r="G34" s="249"/>
      <c r="H34" s="250"/>
      <c r="I34" s="251"/>
      <c r="J34" s="252"/>
      <c r="K34" t="s" s="253">
        <v>100</v>
      </c>
      <c r="L34" s="254"/>
      <c r="M34" s="255">
        <f>_xlfn.IFERROR(J34*G34,0)</f>
        <v>0</v>
      </c>
      <c r="N34" s="256"/>
      <c r="O34" s="257"/>
      <c r="P34" t="s" s="258">
        <v>101</v>
      </c>
      <c r="Q34" s="257"/>
      <c r="R34" s="257"/>
      <c r="S34" s="257"/>
      <c r="T34" s="257"/>
      <c r="U34" s="257"/>
      <c r="V34" s="256"/>
      <c r="W34" s="315"/>
      <c r="X34" s="316"/>
      <c r="Y34" s="316"/>
      <c r="Z34" s="317"/>
      <c r="AA34" s="230"/>
    </row>
    <row r="35" ht="60" customHeight="1" hidden="1">
      <c r="A35" s="245">
        <f>A34+1</f>
        <v>2</v>
      </c>
      <c r="B35" t="s" s="246">
        <v>99</v>
      </c>
      <c r="C35" t="s" s="246">
        <v>99</v>
      </c>
      <c r="D35" s="248"/>
      <c r="E35" s="248"/>
      <c r="F35" s="248"/>
      <c r="G35" s="249"/>
      <c r="H35" s="250"/>
      <c r="I35" s="251"/>
      <c r="J35" s="252"/>
      <c r="K35" t="s" s="253">
        <v>100</v>
      </c>
      <c r="L35" s="254"/>
      <c r="M35" s="255">
        <f>_xlfn.IFERROR(J35*G35,0)</f>
        <v>0</v>
      </c>
      <c r="N35" s="256"/>
      <c r="O35" s="257"/>
      <c r="P35" t="s" s="258">
        <v>102</v>
      </c>
      <c r="Q35" s="257"/>
      <c r="R35" s="257"/>
      <c r="S35" s="257"/>
      <c r="T35" s="257"/>
      <c r="U35" s="257"/>
      <c r="V35" s="256"/>
      <c r="W35" s="318"/>
      <c r="X35" s="319"/>
      <c r="Y35" s="319"/>
      <c r="Z35" s="320"/>
      <c r="AA35" s="230"/>
    </row>
    <row r="36" ht="60" customHeight="1" hidden="1">
      <c r="A36" s="245">
        <f>A35+1</f>
        <v>3</v>
      </c>
      <c r="B36" t="s" s="246">
        <v>99</v>
      </c>
      <c r="C36" t="s" s="246">
        <v>99</v>
      </c>
      <c r="D36" s="248"/>
      <c r="E36" s="248"/>
      <c r="F36" s="248"/>
      <c r="G36" s="250"/>
      <c r="H36" s="250"/>
      <c r="I36" s="251"/>
      <c r="J36" s="252"/>
      <c r="K36" t="s" s="253">
        <v>100</v>
      </c>
      <c r="L36" s="254"/>
      <c r="M36" s="255">
        <f>_xlfn.IFERROR(J36*G36,0)</f>
        <v>0</v>
      </c>
      <c r="N36" s="256"/>
      <c r="O36" s="257"/>
      <c r="P36" t="s" s="258">
        <v>102</v>
      </c>
      <c r="Q36" s="257"/>
      <c r="R36" s="257"/>
      <c r="S36" s="257"/>
      <c r="T36" s="257"/>
      <c r="U36" s="257"/>
      <c r="V36" s="256"/>
      <c r="W36" s="318"/>
      <c r="X36" s="319"/>
      <c r="Y36" s="319"/>
      <c r="Z36" s="320"/>
      <c r="AA36" s="230"/>
    </row>
    <row r="37" ht="60" customHeight="1" hidden="1">
      <c r="A37" s="245">
        <f>A36+1</f>
        <v>4</v>
      </c>
      <c r="B37" t="s" s="246">
        <v>99</v>
      </c>
      <c r="C37" t="s" s="246">
        <v>99</v>
      </c>
      <c r="D37" s="248"/>
      <c r="E37" s="248"/>
      <c r="F37" s="248"/>
      <c r="G37" s="250"/>
      <c r="H37" s="250"/>
      <c r="I37" s="251"/>
      <c r="J37" s="252"/>
      <c r="K37" t="s" s="253">
        <v>100</v>
      </c>
      <c r="L37" s="254"/>
      <c r="M37" s="255">
        <f>_xlfn.IFERROR(J37*G37,0)</f>
        <v>0</v>
      </c>
      <c r="N37" s="256"/>
      <c r="O37" s="257"/>
      <c r="P37" t="s" s="258">
        <v>102</v>
      </c>
      <c r="Q37" s="257"/>
      <c r="R37" s="257"/>
      <c r="S37" s="257"/>
      <c r="T37" s="257"/>
      <c r="U37" s="257"/>
      <c r="V37" s="256"/>
      <c r="W37" s="318"/>
      <c r="X37" s="319"/>
      <c r="Y37" s="319"/>
      <c r="Z37" s="320"/>
      <c r="AA37" s="230"/>
    </row>
    <row r="38" ht="60" customHeight="1" hidden="1">
      <c r="A38" s="245">
        <f>A37+1</f>
        <v>5</v>
      </c>
      <c r="B38" t="s" s="246">
        <v>99</v>
      </c>
      <c r="C38" t="s" s="246">
        <v>99</v>
      </c>
      <c r="D38" s="248"/>
      <c r="E38" s="248"/>
      <c r="F38" s="248"/>
      <c r="G38" s="250"/>
      <c r="H38" s="250"/>
      <c r="I38" s="251"/>
      <c r="J38" s="252"/>
      <c r="K38" t="s" s="253">
        <v>100</v>
      </c>
      <c r="L38" s="254"/>
      <c r="M38" s="255">
        <f>_xlfn.IFERROR(J38*G38,0)</f>
        <v>0</v>
      </c>
      <c r="N38" s="256"/>
      <c r="O38" s="257"/>
      <c r="P38" t="s" s="258">
        <v>102</v>
      </c>
      <c r="Q38" s="257"/>
      <c r="R38" s="257"/>
      <c r="S38" s="257"/>
      <c r="T38" s="257"/>
      <c r="U38" s="257"/>
      <c r="V38" s="256"/>
      <c r="W38" s="318"/>
      <c r="X38" s="319"/>
      <c r="Y38" s="319"/>
      <c r="Z38" s="320"/>
      <c r="AA38" s="230"/>
    </row>
    <row r="39" ht="60" customHeight="1" hidden="1">
      <c r="A39" s="245">
        <f>A38+1</f>
        <v>6</v>
      </c>
      <c r="B39" t="s" s="246">
        <v>99</v>
      </c>
      <c r="C39" t="s" s="246">
        <v>99</v>
      </c>
      <c r="D39" s="248"/>
      <c r="E39" s="248"/>
      <c r="F39" s="248"/>
      <c r="G39" s="250"/>
      <c r="H39" s="250"/>
      <c r="I39" s="251"/>
      <c r="J39" s="252"/>
      <c r="K39" t="s" s="253">
        <v>100</v>
      </c>
      <c r="L39" s="254"/>
      <c r="M39" s="255">
        <f>_xlfn.IFERROR(J39*G39,0)</f>
        <v>0</v>
      </c>
      <c r="N39" s="256"/>
      <c r="O39" s="257"/>
      <c r="P39" t="s" s="258">
        <v>103</v>
      </c>
      <c r="Q39" s="257"/>
      <c r="R39" s="257"/>
      <c r="S39" s="257"/>
      <c r="T39" s="257"/>
      <c r="U39" s="257"/>
      <c r="V39" s="256"/>
      <c r="W39" s="318"/>
      <c r="X39" s="319"/>
      <c r="Y39" s="319"/>
      <c r="Z39" s="320"/>
      <c r="AA39" s="230"/>
    </row>
    <row r="40" ht="60" customHeight="1" hidden="1">
      <c r="A40" s="245">
        <f>A39+1</f>
        <v>7</v>
      </c>
      <c r="B40" t="s" s="246">
        <v>99</v>
      </c>
      <c r="C40" t="s" s="246">
        <v>99</v>
      </c>
      <c r="D40" s="248"/>
      <c r="E40" s="248"/>
      <c r="F40" s="248"/>
      <c r="G40" s="250"/>
      <c r="H40" s="250"/>
      <c r="I40" s="251"/>
      <c r="J40" s="252"/>
      <c r="K40" t="s" s="253">
        <v>100</v>
      </c>
      <c r="L40" s="254"/>
      <c r="M40" s="255">
        <f>_xlfn.IFERROR(J40*G40,0)</f>
        <v>0</v>
      </c>
      <c r="N40" s="256"/>
      <c r="O40" s="257"/>
      <c r="P40" t="s" s="258">
        <v>104</v>
      </c>
      <c r="Q40" s="257"/>
      <c r="R40" s="257"/>
      <c r="S40" s="257"/>
      <c r="T40" s="257"/>
      <c r="U40" s="257"/>
      <c r="V40" s="256"/>
      <c r="W40" s="318"/>
      <c r="X40" s="319"/>
      <c r="Y40" s="319"/>
      <c r="Z40" s="320"/>
      <c r="AA40" s="230"/>
    </row>
    <row r="41" ht="60" customHeight="1" hidden="1">
      <c r="A41" s="245">
        <f>A40+1</f>
        <v>8</v>
      </c>
      <c r="B41" t="s" s="246">
        <v>99</v>
      </c>
      <c r="C41" t="s" s="246">
        <v>99</v>
      </c>
      <c r="D41" s="248"/>
      <c r="E41" s="248"/>
      <c r="F41" s="248"/>
      <c r="G41" s="250"/>
      <c r="H41" s="250"/>
      <c r="I41" s="251"/>
      <c r="J41" s="252"/>
      <c r="K41" t="s" s="253">
        <v>100</v>
      </c>
      <c r="L41" s="254"/>
      <c r="M41" s="255">
        <f>_xlfn.IFERROR(J41*G41,0)</f>
        <v>0</v>
      </c>
      <c r="N41" s="256"/>
      <c r="O41" s="257"/>
      <c r="P41" t="s" s="258">
        <v>104</v>
      </c>
      <c r="Q41" s="257"/>
      <c r="R41" s="257"/>
      <c r="S41" s="257"/>
      <c r="T41" s="257"/>
      <c r="U41" s="257"/>
      <c r="V41" s="256"/>
      <c r="W41" s="318"/>
      <c r="X41" s="319"/>
      <c r="Y41" s="319"/>
      <c r="Z41" s="320"/>
      <c r="AA41" s="230"/>
    </row>
    <row r="42" ht="14.25" customHeight="1" hidden="1">
      <c r="A42" s="277"/>
      <c r="B42" t="s" s="231">
        <f>IF(SUM(B43:B50)&gt;0,"Grüne Oliven ohne Stein","n.a. Grüne Oliven ohne Stein")</f>
        <v>130</v>
      </c>
      <c r="C42" s="321"/>
      <c r="D42" s="322"/>
      <c r="E42" s="323"/>
      <c r="F42" s="235"/>
      <c r="G42" s="324"/>
      <c r="H42" s="324"/>
      <c r="I42" s="237"/>
      <c r="J42" s="238"/>
      <c r="K42" s="284"/>
      <c r="L42" s="240"/>
      <c r="M42" s="240"/>
      <c r="N42" s="241"/>
      <c r="O42" s="235"/>
      <c r="P42" s="235"/>
      <c r="Q42" s="235"/>
      <c r="R42" s="235"/>
      <c r="S42" s="235"/>
      <c r="T42" s="235"/>
      <c r="U42" s="235"/>
      <c r="V42" s="18"/>
      <c r="W42" s="313"/>
      <c r="X42" s="313"/>
      <c r="Y42" s="313"/>
      <c r="Z42" s="314"/>
      <c r="AA42" s="244"/>
    </row>
    <row r="43" ht="60" customHeight="1" hidden="1">
      <c r="A43" s="245">
        <f>25-COUNTIF(B13:B41,"n.a.")</f>
        <v>1</v>
      </c>
      <c r="B43" t="s" s="246">
        <v>99</v>
      </c>
      <c r="C43" t="s" s="246">
        <v>99</v>
      </c>
      <c r="D43" s="248"/>
      <c r="E43" s="248"/>
      <c r="F43" s="248"/>
      <c r="G43" s="250"/>
      <c r="H43" s="250"/>
      <c r="I43" s="251"/>
      <c r="J43" s="252"/>
      <c r="K43" t="s" s="253">
        <v>100</v>
      </c>
      <c r="L43" s="254"/>
      <c r="M43" s="255">
        <f>_xlfn.IFERROR(J43*G43,0)</f>
        <v>0</v>
      </c>
      <c r="N43" s="256"/>
      <c r="O43" s="257"/>
      <c r="P43" t="s" s="258">
        <v>101</v>
      </c>
      <c r="Q43" s="257"/>
      <c r="R43" s="257"/>
      <c r="S43" s="257"/>
      <c r="T43" s="257"/>
      <c r="U43" s="257"/>
      <c r="V43" s="256"/>
      <c r="W43" s="315"/>
      <c r="X43" s="316"/>
      <c r="Y43" s="316"/>
      <c r="Z43" s="317"/>
      <c r="AA43" s="230"/>
    </row>
    <row r="44" ht="60" customHeight="1" hidden="1">
      <c r="A44" s="245">
        <f>A43+1</f>
        <v>2</v>
      </c>
      <c r="B44" t="s" s="246">
        <v>99</v>
      </c>
      <c r="C44" t="s" s="246">
        <v>99</v>
      </c>
      <c r="D44" s="248"/>
      <c r="E44" s="248"/>
      <c r="F44" s="248"/>
      <c r="G44" s="250"/>
      <c r="H44" s="250"/>
      <c r="I44" s="251"/>
      <c r="J44" s="252"/>
      <c r="K44" t="s" s="253">
        <v>100</v>
      </c>
      <c r="L44" s="254"/>
      <c r="M44" s="255">
        <f>_xlfn.IFERROR(J44*G44,0)</f>
        <v>0</v>
      </c>
      <c r="N44" s="256"/>
      <c r="O44" s="257"/>
      <c r="P44" t="s" s="258">
        <v>102</v>
      </c>
      <c r="Q44" s="257"/>
      <c r="R44" s="257"/>
      <c r="S44" s="257"/>
      <c r="T44" s="257"/>
      <c r="U44" s="257"/>
      <c r="V44" s="256"/>
      <c r="W44" s="318"/>
      <c r="X44" s="319"/>
      <c r="Y44" s="319"/>
      <c r="Z44" s="320"/>
      <c r="AA44" s="230"/>
    </row>
    <row r="45" ht="60" customHeight="1" hidden="1">
      <c r="A45" s="245">
        <f>A44+1</f>
        <v>3</v>
      </c>
      <c r="B45" t="s" s="246">
        <v>99</v>
      </c>
      <c r="C45" t="s" s="246">
        <v>99</v>
      </c>
      <c r="D45" s="248"/>
      <c r="E45" s="248"/>
      <c r="F45" s="248"/>
      <c r="G45" s="250"/>
      <c r="H45" s="250"/>
      <c r="I45" s="251"/>
      <c r="J45" s="252"/>
      <c r="K45" t="s" s="253">
        <v>100</v>
      </c>
      <c r="L45" s="254"/>
      <c r="M45" s="255">
        <f>_xlfn.IFERROR(J45*G45,0)</f>
        <v>0</v>
      </c>
      <c r="N45" s="256"/>
      <c r="O45" s="257"/>
      <c r="P45" t="s" s="258">
        <v>102</v>
      </c>
      <c r="Q45" s="257"/>
      <c r="R45" s="257"/>
      <c r="S45" s="257"/>
      <c r="T45" s="257"/>
      <c r="U45" s="257"/>
      <c r="V45" s="256"/>
      <c r="W45" s="318"/>
      <c r="X45" s="319"/>
      <c r="Y45" s="319"/>
      <c r="Z45" s="320"/>
      <c r="AA45" s="230"/>
    </row>
    <row r="46" ht="60" customHeight="1" hidden="1">
      <c r="A46" s="245">
        <f>A45+1</f>
        <v>4</v>
      </c>
      <c r="B46" t="s" s="246">
        <v>99</v>
      </c>
      <c r="C46" t="s" s="246">
        <v>99</v>
      </c>
      <c r="D46" s="248"/>
      <c r="E46" s="248"/>
      <c r="F46" s="248"/>
      <c r="G46" s="250"/>
      <c r="H46" s="250"/>
      <c r="I46" s="251"/>
      <c r="J46" s="252"/>
      <c r="K46" t="s" s="253">
        <v>100</v>
      </c>
      <c r="L46" s="254"/>
      <c r="M46" s="255">
        <f>_xlfn.IFERROR(J46*G46,0)</f>
        <v>0</v>
      </c>
      <c r="N46" s="256"/>
      <c r="O46" s="257"/>
      <c r="P46" t="s" s="258">
        <v>102</v>
      </c>
      <c r="Q46" s="257"/>
      <c r="R46" s="257"/>
      <c r="S46" s="257"/>
      <c r="T46" s="257"/>
      <c r="U46" s="257"/>
      <c r="V46" s="256"/>
      <c r="W46" s="318"/>
      <c r="X46" s="319"/>
      <c r="Y46" s="319"/>
      <c r="Z46" s="320"/>
      <c r="AA46" s="230"/>
    </row>
    <row r="47" ht="60" customHeight="1" hidden="1">
      <c r="A47" s="245">
        <f>A46+1</f>
        <v>5</v>
      </c>
      <c r="B47" t="s" s="246">
        <v>99</v>
      </c>
      <c r="C47" t="s" s="246">
        <v>99</v>
      </c>
      <c r="D47" s="248"/>
      <c r="E47" s="248"/>
      <c r="F47" s="248"/>
      <c r="G47" s="250"/>
      <c r="H47" s="250"/>
      <c r="I47" s="251"/>
      <c r="J47" s="252"/>
      <c r="K47" t="s" s="253">
        <v>100</v>
      </c>
      <c r="L47" s="254"/>
      <c r="M47" s="255">
        <f>_xlfn.IFERROR(J47*G47,0)</f>
        <v>0</v>
      </c>
      <c r="N47" s="256"/>
      <c r="O47" s="257"/>
      <c r="P47" t="s" s="258">
        <v>102</v>
      </c>
      <c r="Q47" s="257"/>
      <c r="R47" s="257"/>
      <c r="S47" s="257"/>
      <c r="T47" s="257"/>
      <c r="U47" s="257"/>
      <c r="V47" s="256"/>
      <c r="W47" s="318"/>
      <c r="X47" s="319"/>
      <c r="Y47" s="319"/>
      <c r="Z47" s="320"/>
      <c r="AA47" s="230"/>
    </row>
    <row r="48" ht="60" customHeight="1" hidden="1">
      <c r="A48" s="245">
        <f>A47+1</f>
        <v>6</v>
      </c>
      <c r="B48" t="s" s="246">
        <v>99</v>
      </c>
      <c r="C48" t="s" s="246">
        <v>99</v>
      </c>
      <c r="D48" s="248"/>
      <c r="E48" s="248"/>
      <c r="F48" s="248"/>
      <c r="G48" s="250"/>
      <c r="H48" s="250"/>
      <c r="I48" s="251"/>
      <c r="J48" s="252"/>
      <c r="K48" t="s" s="253">
        <v>100</v>
      </c>
      <c r="L48" s="254"/>
      <c r="M48" s="255">
        <f>_xlfn.IFERROR(J48*G48,0)</f>
        <v>0</v>
      </c>
      <c r="N48" s="256"/>
      <c r="O48" s="257"/>
      <c r="P48" t="s" s="258">
        <v>103</v>
      </c>
      <c r="Q48" s="257"/>
      <c r="R48" s="257"/>
      <c r="S48" s="257"/>
      <c r="T48" s="257"/>
      <c r="U48" s="257"/>
      <c r="V48" s="256"/>
      <c r="W48" s="318"/>
      <c r="X48" s="319"/>
      <c r="Y48" s="319"/>
      <c r="Z48" s="320"/>
      <c r="AA48" s="230"/>
    </row>
    <row r="49" ht="60" customHeight="1" hidden="1">
      <c r="A49" s="245">
        <f>A48+1</f>
        <v>7</v>
      </c>
      <c r="B49" t="s" s="246">
        <v>99</v>
      </c>
      <c r="C49" t="s" s="246">
        <v>99</v>
      </c>
      <c r="D49" s="248"/>
      <c r="E49" s="248"/>
      <c r="F49" s="248"/>
      <c r="G49" s="250"/>
      <c r="H49" s="250"/>
      <c r="I49" s="251"/>
      <c r="J49" s="252"/>
      <c r="K49" t="s" s="253">
        <v>100</v>
      </c>
      <c r="L49" s="254"/>
      <c r="M49" s="255">
        <f>_xlfn.IFERROR(J49*G49,0)</f>
        <v>0</v>
      </c>
      <c r="N49" s="256"/>
      <c r="O49" s="257"/>
      <c r="P49" t="s" s="258">
        <v>104</v>
      </c>
      <c r="Q49" s="257"/>
      <c r="R49" s="257"/>
      <c r="S49" s="257"/>
      <c r="T49" s="257"/>
      <c r="U49" s="257"/>
      <c r="V49" s="256"/>
      <c r="W49" s="318"/>
      <c r="X49" s="319"/>
      <c r="Y49" s="319"/>
      <c r="Z49" s="320"/>
      <c r="AA49" s="230"/>
    </row>
    <row r="50" ht="60" customHeight="1" hidden="1">
      <c r="A50" s="245">
        <f>A49+1</f>
        <v>8</v>
      </c>
      <c r="B50" t="s" s="246">
        <v>99</v>
      </c>
      <c r="C50" t="s" s="246">
        <v>99</v>
      </c>
      <c r="D50" s="248"/>
      <c r="E50" s="248"/>
      <c r="F50" s="248"/>
      <c r="G50" s="250"/>
      <c r="H50" s="250"/>
      <c r="I50" s="251"/>
      <c r="J50" s="252"/>
      <c r="K50" t="s" s="253">
        <v>100</v>
      </c>
      <c r="L50" s="254"/>
      <c r="M50" s="255">
        <f>_xlfn.IFERROR(J50*G50,0)</f>
        <v>0</v>
      </c>
      <c r="N50" s="256"/>
      <c r="O50" s="257"/>
      <c r="P50" t="s" s="258">
        <v>104</v>
      </c>
      <c r="Q50" s="257"/>
      <c r="R50" s="257"/>
      <c r="S50" s="257"/>
      <c r="T50" s="257"/>
      <c r="U50" s="257"/>
      <c r="V50" s="256"/>
      <c r="W50" s="318"/>
      <c r="X50" s="319"/>
      <c r="Y50" s="319"/>
      <c r="Z50" s="320"/>
      <c r="AA50" s="230"/>
    </row>
    <row r="51" ht="9" customHeight="1" hidden="1">
      <c r="A51" s="277"/>
      <c r="B51" t="s" s="231">
        <f>IF(SUM(B52:B59)&gt;0,"Schwarze Oliven mit Stein","n.a. Schwarze Oliven mit Stein")</f>
        <v>131</v>
      </c>
      <c r="C51" s="325"/>
      <c r="D51" s="326"/>
      <c r="E51" s="291"/>
      <c r="F51" s="287"/>
      <c r="G51" s="281"/>
      <c r="H51" s="281"/>
      <c r="I51" s="282"/>
      <c r="J51" s="283"/>
      <c r="K51" s="295"/>
      <c r="L51" s="285"/>
      <c r="M51" s="285"/>
      <c r="N51" s="18"/>
      <c r="O51" s="286"/>
      <c r="P51" s="286"/>
      <c r="Q51" s="286"/>
      <c r="R51" s="286"/>
      <c r="S51" s="287"/>
      <c r="T51" s="287"/>
      <c r="U51" s="287"/>
      <c r="V51" s="18"/>
      <c r="W51" s="313"/>
      <c r="X51" s="313"/>
      <c r="Y51" s="313"/>
      <c r="Z51" s="314"/>
      <c r="AA51" s="244"/>
    </row>
    <row r="52" ht="60" customHeight="1" hidden="1">
      <c r="A52" s="245">
        <f>33-COUNTIF(B13:B50,"n.a.")</f>
        <v>1</v>
      </c>
      <c r="B52" t="s" s="246">
        <v>99</v>
      </c>
      <c r="C52" t="s" s="246">
        <v>99</v>
      </c>
      <c r="D52" s="248"/>
      <c r="E52" s="248"/>
      <c r="F52" s="248"/>
      <c r="G52" s="249"/>
      <c r="H52" s="250"/>
      <c r="I52" s="251"/>
      <c r="J52" s="252"/>
      <c r="K52" t="s" s="253">
        <v>100</v>
      </c>
      <c r="L52" s="254"/>
      <c r="M52" s="255">
        <f>_xlfn.IFERROR(L52*G52,0)</f>
        <v>0</v>
      </c>
      <c r="N52" s="256"/>
      <c r="O52" s="257"/>
      <c r="P52" t="s" s="258">
        <v>101</v>
      </c>
      <c r="Q52" s="257"/>
      <c r="R52" s="257"/>
      <c r="S52" s="257"/>
      <c r="T52" s="257"/>
      <c r="U52" s="257"/>
      <c r="V52" s="256"/>
      <c r="W52" s="315"/>
      <c r="X52" s="316"/>
      <c r="Y52" s="316"/>
      <c r="Z52" s="317"/>
      <c r="AA52" s="230"/>
    </row>
    <row r="53" ht="60" customHeight="1" hidden="1">
      <c r="A53" s="245">
        <f>A52+1</f>
        <v>2</v>
      </c>
      <c r="B53" t="s" s="246">
        <v>99</v>
      </c>
      <c r="C53" t="s" s="246">
        <v>99</v>
      </c>
      <c r="D53" s="248"/>
      <c r="E53" s="248"/>
      <c r="F53" s="248"/>
      <c r="G53" s="249"/>
      <c r="H53" s="250"/>
      <c r="I53" s="251"/>
      <c r="J53" s="252"/>
      <c r="K53" t="s" s="253">
        <v>100</v>
      </c>
      <c r="L53" s="254"/>
      <c r="M53" s="255">
        <f>_xlfn.IFERROR(L53*G53,0)</f>
        <v>0</v>
      </c>
      <c r="N53" s="256"/>
      <c r="O53" s="257"/>
      <c r="P53" t="s" s="258">
        <v>102</v>
      </c>
      <c r="Q53" s="257"/>
      <c r="R53" s="257"/>
      <c r="S53" s="257"/>
      <c r="T53" s="257"/>
      <c r="U53" s="257"/>
      <c r="V53" s="256"/>
      <c r="W53" s="318"/>
      <c r="X53" s="319"/>
      <c r="Y53" s="319"/>
      <c r="Z53" s="320"/>
      <c r="AA53" s="230"/>
    </row>
    <row r="54" ht="60" customHeight="1" hidden="1">
      <c r="A54" s="245">
        <f>A53+1</f>
        <v>3</v>
      </c>
      <c r="B54" t="s" s="246">
        <v>99</v>
      </c>
      <c r="C54" t="s" s="246">
        <v>99</v>
      </c>
      <c r="D54" s="248"/>
      <c r="E54" s="248"/>
      <c r="F54" s="248"/>
      <c r="G54" s="250"/>
      <c r="H54" s="250"/>
      <c r="I54" s="251"/>
      <c r="J54" s="252"/>
      <c r="K54" t="s" s="253">
        <v>100</v>
      </c>
      <c r="L54" s="254"/>
      <c r="M54" s="255">
        <f>_xlfn.IFERROR(L54*G54,0)</f>
        <v>0</v>
      </c>
      <c r="N54" s="256"/>
      <c r="O54" s="257"/>
      <c r="P54" t="s" s="258">
        <v>102</v>
      </c>
      <c r="Q54" s="257"/>
      <c r="R54" s="257"/>
      <c r="S54" s="257"/>
      <c r="T54" s="257"/>
      <c r="U54" s="257"/>
      <c r="V54" s="256"/>
      <c r="W54" s="318"/>
      <c r="X54" s="319"/>
      <c r="Y54" s="319"/>
      <c r="Z54" s="320"/>
      <c r="AA54" s="230"/>
    </row>
    <row r="55" ht="60" customHeight="1" hidden="1">
      <c r="A55" s="245">
        <f>A54+1</f>
        <v>4</v>
      </c>
      <c r="B55" t="s" s="246">
        <v>99</v>
      </c>
      <c r="C55" t="s" s="246">
        <v>99</v>
      </c>
      <c r="D55" s="248"/>
      <c r="E55" s="248"/>
      <c r="F55" s="248"/>
      <c r="G55" s="250"/>
      <c r="H55" s="250"/>
      <c r="I55" s="251"/>
      <c r="J55" s="252"/>
      <c r="K55" t="s" s="253">
        <v>100</v>
      </c>
      <c r="L55" s="254"/>
      <c r="M55" s="255">
        <f>_xlfn.IFERROR(L55*G55,0)</f>
        <v>0</v>
      </c>
      <c r="N55" s="256"/>
      <c r="O55" s="257"/>
      <c r="P55" t="s" s="258">
        <v>102</v>
      </c>
      <c r="Q55" s="257"/>
      <c r="R55" s="257"/>
      <c r="S55" s="257"/>
      <c r="T55" s="257"/>
      <c r="U55" s="257"/>
      <c r="V55" s="256"/>
      <c r="W55" s="318"/>
      <c r="X55" s="319"/>
      <c r="Y55" s="319"/>
      <c r="Z55" s="320"/>
      <c r="AA55" s="230"/>
    </row>
    <row r="56" ht="60" customHeight="1" hidden="1">
      <c r="A56" s="245">
        <f>A55+1</f>
        <v>5</v>
      </c>
      <c r="B56" t="s" s="246">
        <v>99</v>
      </c>
      <c r="C56" t="s" s="246">
        <v>99</v>
      </c>
      <c r="D56" s="248"/>
      <c r="E56" s="248"/>
      <c r="F56" s="248"/>
      <c r="G56" s="250"/>
      <c r="H56" s="250"/>
      <c r="I56" s="251"/>
      <c r="J56" s="252"/>
      <c r="K56" t="s" s="253">
        <v>100</v>
      </c>
      <c r="L56" s="254"/>
      <c r="M56" s="255">
        <f>_xlfn.IFERROR(L56*G56,0)</f>
        <v>0</v>
      </c>
      <c r="N56" s="256"/>
      <c r="O56" s="257"/>
      <c r="P56" t="s" s="258">
        <v>102</v>
      </c>
      <c r="Q56" s="257"/>
      <c r="R56" s="257"/>
      <c r="S56" s="257"/>
      <c r="T56" s="257"/>
      <c r="U56" s="257"/>
      <c r="V56" s="256"/>
      <c r="W56" s="318"/>
      <c r="X56" s="319"/>
      <c r="Y56" s="319"/>
      <c r="Z56" s="320"/>
      <c r="AA56" s="230"/>
    </row>
    <row r="57" ht="60" customHeight="1" hidden="1">
      <c r="A57" s="245">
        <f>A56+1</f>
        <v>6</v>
      </c>
      <c r="B57" t="s" s="246">
        <v>99</v>
      </c>
      <c r="C57" t="s" s="246">
        <v>99</v>
      </c>
      <c r="D57" s="248"/>
      <c r="E57" s="248"/>
      <c r="F57" s="248"/>
      <c r="G57" s="250"/>
      <c r="H57" s="250"/>
      <c r="I57" s="251"/>
      <c r="J57" s="252"/>
      <c r="K57" t="s" s="253">
        <v>100</v>
      </c>
      <c r="L57" s="254"/>
      <c r="M57" s="255">
        <f>_xlfn.IFERROR(L57*G57,0)</f>
        <v>0</v>
      </c>
      <c r="N57" s="256"/>
      <c r="O57" s="257"/>
      <c r="P57" t="s" s="258">
        <v>103</v>
      </c>
      <c r="Q57" s="257"/>
      <c r="R57" s="257"/>
      <c r="S57" s="257"/>
      <c r="T57" s="257"/>
      <c r="U57" s="257"/>
      <c r="V57" s="256"/>
      <c r="W57" s="318"/>
      <c r="X57" s="319"/>
      <c r="Y57" s="319"/>
      <c r="Z57" s="320"/>
      <c r="AA57" s="230"/>
    </row>
    <row r="58" ht="60" customHeight="1" hidden="1">
      <c r="A58" s="245">
        <f>A57+1</f>
        <v>7</v>
      </c>
      <c r="B58" t="s" s="246">
        <v>99</v>
      </c>
      <c r="C58" t="s" s="246">
        <v>99</v>
      </c>
      <c r="D58" s="248"/>
      <c r="E58" s="248"/>
      <c r="F58" s="248"/>
      <c r="G58" s="250"/>
      <c r="H58" s="250"/>
      <c r="I58" s="251"/>
      <c r="J58" s="252"/>
      <c r="K58" t="s" s="253">
        <v>100</v>
      </c>
      <c r="L58" s="254"/>
      <c r="M58" s="255">
        <f>_xlfn.IFERROR(L58*G58,0)</f>
        <v>0</v>
      </c>
      <c r="N58" s="256"/>
      <c r="O58" s="257"/>
      <c r="P58" t="s" s="258">
        <v>104</v>
      </c>
      <c r="Q58" s="257"/>
      <c r="R58" s="257"/>
      <c r="S58" s="257"/>
      <c r="T58" s="257"/>
      <c r="U58" s="257"/>
      <c r="V58" s="256"/>
      <c r="W58" s="318"/>
      <c r="X58" s="319"/>
      <c r="Y58" s="319"/>
      <c r="Z58" s="320"/>
      <c r="AA58" s="230"/>
    </row>
    <row r="59" ht="60" customHeight="1" hidden="1">
      <c r="A59" s="245">
        <f>A58+1</f>
        <v>8</v>
      </c>
      <c r="B59" t="s" s="246">
        <v>99</v>
      </c>
      <c r="C59" t="s" s="246">
        <v>99</v>
      </c>
      <c r="D59" s="248"/>
      <c r="E59" s="248"/>
      <c r="F59" s="248"/>
      <c r="G59" s="250"/>
      <c r="H59" s="250"/>
      <c r="I59" s="251"/>
      <c r="J59" s="252"/>
      <c r="K59" t="s" s="253">
        <v>100</v>
      </c>
      <c r="L59" s="254"/>
      <c r="M59" s="255">
        <f>_xlfn.IFERROR(L59*G59,0)</f>
        <v>0</v>
      </c>
      <c r="N59" s="256"/>
      <c r="O59" s="257"/>
      <c r="P59" t="s" s="258">
        <v>104</v>
      </c>
      <c r="Q59" s="257"/>
      <c r="R59" s="257"/>
      <c r="S59" s="257"/>
      <c r="T59" s="257"/>
      <c r="U59" s="257"/>
      <c r="V59" s="256"/>
      <c r="W59" s="318"/>
      <c r="X59" s="319"/>
      <c r="Y59" s="319"/>
      <c r="Z59" s="320"/>
      <c r="AA59" s="230"/>
    </row>
    <row r="60" ht="9" customHeight="1" hidden="1">
      <c r="A60" s="277"/>
      <c r="B60" t="s" s="231">
        <f>IF(SUM(B61:B68)&gt;0,"Schwarze Oliven ohne Stein","n.a. Schwarze Oliven ohne Stein")</f>
        <v>132</v>
      </c>
      <c r="C60" s="325"/>
      <c r="D60" s="326"/>
      <c r="E60" s="291"/>
      <c r="F60" s="287"/>
      <c r="G60" s="327"/>
      <c r="H60" s="327"/>
      <c r="I60" s="282"/>
      <c r="J60" s="283"/>
      <c r="K60" s="295"/>
      <c r="L60" s="285"/>
      <c r="M60" s="285"/>
      <c r="N60" s="18"/>
      <c r="O60" s="286"/>
      <c r="P60" s="286"/>
      <c r="Q60" s="286"/>
      <c r="R60" s="286"/>
      <c r="S60" s="287"/>
      <c r="T60" s="287"/>
      <c r="U60" s="287"/>
      <c r="V60" s="18"/>
      <c r="W60" s="313"/>
      <c r="X60" s="313"/>
      <c r="Y60" s="313"/>
      <c r="Z60" s="314"/>
      <c r="AA60" s="244"/>
    </row>
    <row r="61" ht="60" customHeight="1" hidden="1">
      <c r="A61" s="245">
        <f>41-COUNTIF(B13:B59,"n.a.")</f>
        <v>1</v>
      </c>
      <c r="B61" t="s" s="246">
        <v>99</v>
      </c>
      <c r="C61" t="s" s="246">
        <v>99</v>
      </c>
      <c r="D61" s="248"/>
      <c r="E61" s="248"/>
      <c r="F61" s="248"/>
      <c r="G61" s="250"/>
      <c r="H61" s="250"/>
      <c r="I61" s="251"/>
      <c r="J61" s="252"/>
      <c r="K61" t="s" s="253">
        <v>100</v>
      </c>
      <c r="L61" s="254"/>
      <c r="M61" s="255">
        <f>_xlfn.IFERROR(L61*G61,0)</f>
        <v>0</v>
      </c>
      <c r="N61" s="256"/>
      <c r="O61" s="257"/>
      <c r="P61" t="s" s="258">
        <v>101</v>
      </c>
      <c r="Q61" s="257"/>
      <c r="R61" s="257"/>
      <c r="S61" s="257"/>
      <c r="T61" s="257"/>
      <c r="U61" s="257"/>
      <c r="V61" s="256"/>
      <c r="W61" s="315"/>
      <c r="X61" s="316"/>
      <c r="Y61" s="316"/>
      <c r="Z61" s="317"/>
      <c r="AA61" s="230"/>
    </row>
    <row r="62" ht="60" customHeight="1" hidden="1">
      <c r="A62" s="245">
        <f>A61+1</f>
        <v>2</v>
      </c>
      <c r="B62" t="s" s="246">
        <v>99</v>
      </c>
      <c r="C62" t="s" s="246">
        <v>99</v>
      </c>
      <c r="D62" s="248"/>
      <c r="E62" s="248"/>
      <c r="F62" s="248"/>
      <c r="G62" s="250"/>
      <c r="H62" s="250"/>
      <c r="I62" s="251"/>
      <c r="J62" s="252"/>
      <c r="K62" t="s" s="253">
        <v>100</v>
      </c>
      <c r="L62" s="254"/>
      <c r="M62" s="255">
        <f>_xlfn.IFERROR(L62*G62,0)</f>
        <v>0</v>
      </c>
      <c r="N62" s="256"/>
      <c r="O62" s="257"/>
      <c r="P62" t="s" s="258">
        <v>102</v>
      </c>
      <c r="Q62" s="257"/>
      <c r="R62" s="257"/>
      <c r="S62" s="257"/>
      <c r="T62" s="257"/>
      <c r="U62" s="257"/>
      <c r="V62" s="256"/>
      <c r="W62" s="318"/>
      <c r="X62" s="319"/>
      <c r="Y62" s="319"/>
      <c r="Z62" s="320"/>
      <c r="AA62" s="230"/>
    </row>
    <row r="63" ht="60" customHeight="1" hidden="1">
      <c r="A63" s="245">
        <f>A62+1</f>
        <v>3</v>
      </c>
      <c r="B63" t="s" s="246">
        <v>99</v>
      </c>
      <c r="C63" t="s" s="246">
        <v>99</v>
      </c>
      <c r="D63" s="248"/>
      <c r="E63" s="248"/>
      <c r="F63" s="248"/>
      <c r="G63" s="250"/>
      <c r="H63" s="250"/>
      <c r="I63" s="251"/>
      <c r="J63" s="252"/>
      <c r="K63" t="s" s="253">
        <v>100</v>
      </c>
      <c r="L63" s="254"/>
      <c r="M63" s="255">
        <f>_xlfn.IFERROR(L63*G63,0)</f>
        <v>0</v>
      </c>
      <c r="N63" s="256"/>
      <c r="O63" s="257"/>
      <c r="P63" t="s" s="258">
        <v>102</v>
      </c>
      <c r="Q63" s="257"/>
      <c r="R63" s="257"/>
      <c r="S63" s="257"/>
      <c r="T63" s="257"/>
      <c r="U63" s="257"/>
      <c r="V63" s="256"/>
      <c r="W63" s="318"/>
      <c r="X63" s="319"/>
      <c r="Y63" s="319"/>
      <c r="Z63" s="320"/>
      <c r="AA63" s="230"/>
    </row>
    <row r="64" ht="60" customHeight="1" hidden="1">
      <c r="A64" s="245">
        <f>A63+1</f>
        <v>4</v>
      </c>
      <c r="B64" t="s" s="246">
        <v>99</v>
      </c>
      <c r="C64" t="s" s="246">
        <v>99</v>
      </c>
      <c r="D64" s="248"/>
      <c r="E64" s="248"/>
      <c r="F64" s="248"/>
      <c r="G64" s="250"/>
      <c r="H64" s="250"/>
      <c r="I64" s="251"/>
      <c r="J64" s="252"/>
      <c r="K64" t="s" s="253">
        <v>100</v>
      </c>
      <c r="L64" s="254"/>
      <c r="M64" s="255">
        <f>_xlfn.IFERROR(L64*G64,0)</f>
        <v>0</v>
      </c>
      <c r="N64" s="256"/>
      <c r="O64" s="257"/>
      <c r="P64" t="s" s="258">
        <v>102</v>
      </c>
      <c r="Q64" s="257"/>
      <c r="R64" s="257"/>
      <c r="S64" s="257"/>
      <c r="T64" s="257"/>
      <c r="U64" s="257"/>
      <c r="V64" s="256"/>
      <c r="W64" s="318"/>
      <c r="X64" s="319"/>
      <c r="Y64" s="319"/>
      <c r="Z64" s="320"/>
      <c r="AA64" s="230"/>
    </row>
    <row r="65" ht="60" customHeight="1" hidden="1">
      <c r="A65" s="245">
        <f>A64+1</f>
        <v>5</v>
      </c>
      <c r="B65" t="s" s="246">
        <v>99</v>
      </c>
      <c r="C65" t="s" s="246">
        <v>99</v>
      </c>
      <c r="D65" s="248"/>
      <c r="E65" s="248"/>
      <c r="F65" s="248"/>
      <c r="G65" s="250"/>
      <c r="H65" s="250"/>
      <c r="I65" s="251"/>
      <c r="J65" s="252"/>
      <c r="K65" t="s" s="253">
        <v>100</v>
      </c>
      <c r="L65" s="254"/>
      <c r="M65" s="255">
        <f>_xlfn.IFERROR(L65*G65,0)</f>
        <v>0</v>
      </c>
      <c r="N65" s="256"/>
      <c r="O65" s="257"/>
      <c r="P65" t="s" s="258">
        <v>102</v>
      </c>
      <c r="Q65" s="257"/>
      <c r="R65" s="257"/>
      <c r="S65" s="257"/>
      <c r="T65" s="257"/>
      <c r="U65" s="257"/>
      <c r="V65" s="256"/>
      <c r="W65" s="318"/>
      <c r="X65" s="319"/>
      <c r="Y65" s="319"/>
      <c r="Z65" s="320"/>
      <c r="AA65" s="230"/>
    </row>
    <row r="66" ht="60" customHeight="1" hidden="1">
      <c r="A66" s="245">
        <f>A65+1</f>
        <v>6</v>
      </c>
      <c r="B66" t="s" s="246">
        <v>99</v>
      </c>
      <c r="C66" t="s" s="246">
        <v>99</v>
      </c>
      <c r="D66" s="248"/>
      <c r="E66" s="248"/>
      <c r="F66" s="248"/>
      <c r="G66" s="250"/>
      <c r="H66" s="250"/>
      <c r="I66" s="251"/>
      <c r="J66" s="252"/>
      <c r="K66" t="s" s="253">
        <v>100</v>
      </c>
      <c r="L66" s="254"/>
      <c r="M66" s="255">
        <f>_xlfn.IFERROR(L66*G66,0)</f>
        <v>0</v>
      </c>
      <c r="N66" s="256"/>
      <c r="O66" s="257"/>
      <c r="P66" t="s" s="258">
        <v>103</v>
      </c>
      <c r="Q66" s="257"/>
      <c r="R66" s="257"/>
      <c r="S66" s="257"/>
      <c r="T66" s="257"/>
      <c r="U66" s="257"/>
      <c r="V66" s="256"/>
      <c r="W66" s="318"/>
      <c r="X66" s="319"/>
      <c r="Y66" s="319"/>
      <c r="Z66" s="320"/>
      <c r="AA66" s="230"/>
    </row>
    <row r="67" ht="60" customHeight="1" hidden="1">
      <c r="A67" s="245">
        <f>A66+1</f>
        <v>7</v>
      </c>
      <c r="B67" t="s" s="246">
        <v>99</v>
      </c>
      <c r="C67" t="s" s="246">
        <v>99</v>
      </c>
      <c r="D67" s="248"/>
      <c r="E67" s="248"/>
      <c r="F67" s="248"/>
      <c r="G67" s="250"/>
      <c r="H67" s="250"/>
      <c r="I67" s="251"/>
      <c r="J67" s="252"/>
      <c r="K67" t="s" s="253">
        <v>100</v>
      </c>
      <c r="L67" s="254"/>
      <c r="M67" s="255">
        <f>_xlfn.IFERROR(L67*G67,0)</f>
        <v>0</v>
      </c>
      <c r="N67" s="256"/>
      <c r="O67" s="257"/>
      <c r="P67" t="s" s="258">
        <v>104</v>
      </c>
      <c r="Q67" s="257"/>
      <c r="R67" s="257"/>
      <c r="S67" s="257"/>
      <c r="T67" s="257"/>
      <c r="U67" s="257"/>
      <c r="V67" s="256"/>
      <c r="W67" s="318"/>
      <c r="X67" s="319"/>
      <c r="Y67" s="319"/>
      <c r="Z67" s="320"/>
      <c r="AA67" s="230"/>
    </row>
    <row r="68" ht="60" customHeight="1" hidden="1">
      <c r="A68" s="245">
        <f>A67+1</f>
        <v>8</v>
      </c>
      <c r="B68" t="s" s="246">
        <v>99</v>
      </c>
      <c r="C68" t="s" s="246">
        <v>99</v>
      </c>
      <c r="D68" s="248"/>
      <c r="E68" s="248"/>
      <c r="F68" s="248"/>
      <c r="G68" s="250"/>
      <c r="H68" s="250"/>
      <c r="I68" s="251"/>
      <c r="J68" s="252"/>
      <c r="K68" t="s" s="253">
        <v>100</v>
      </c>
      <c r="L68" s="254"/>
      <c r="M68" s="255">
        <f>_xlfn.IFERROR(L68*G68,0)</f>
        <v>0</v>
      </c>
      <c r="N68" s="256"/>
      <c r="O68" s="257"/>
      <c r="P68" t="s" s="258">
        <v>104</v>
      </c>
      <c r="Q68" s="257"/>
      <c r="R68" s="257"/>
      <c r="S68" s="257"/>
      <c r="T68" s="257"/>
      <c r="U68" s="257"/>
      <c r="V68" s="256"/>
      <c r="W68" s="318"/>
      <c r="X68" s="319"/>
      <c r="Y68" s="319"/>
      <c r="Z68" s="320"/>
      <c r="AA68" s="230"/>
    </row>
    <row r="69" ht="9" customHeight="1" hidden="1">
      <c r="A69" s="277"/>
      <c r="B69" t="s" s="231">
        <f>IF(SUM(B70:B77)&gt;0,"weitere Antipasti","n.a. weitere Antipasti")</f>
        <v>133</v>
      </c>
      <c r="C69" s="325"/>
      <c r="D69" s="326"/>
      <c r="E69" s="291"/>
      <c r="F69" s="287"/>
      <c r="G69" s="327"/>
      <c r="H69" s="327"/>
      <c r="I69" s="282"/>
      <c r="J69" s="283"/>
      <c r="K69" s="295"/>
      <c r="L69" s="285"/>
      <c r="M69" s="285"/>
      <c r="N69" s="18"/>
      <c r="O69" s="286"/>
      <c r="P69" s="286"/>
      <c r="Q69" s="286"/>
      <c r="R69" s="286"/>
      <c r="S69" s="287"/>
      <c r="T69" s="287"/>
      <c r="U69" s="287"/>
      <c r="V69" s="18"/>
      <c r="W69" s="313"/>
      <c r="X69" s="313"/>
      <c r="Y69" s="313"/>
      <c r="Z69" s="314"/>
      <c r="AA69" s="244"/>
    </row>
    <row r="70" ht="60" customHeight="1" hidden="1">
      <c r="A70" s="245">
        <f>41-COUNTIF(B23:B68,"n.a.")</f>
        <v>1</v>
      </c>
      <c r="B70" t="s" s="246">
        <v>99</v>
      </c>
      <c r="C70" t="s" s="246">
        <v>99</v>
      </c>
      <c r="D70" s="248"/>
      <c r="E70" s="248"/>
      <c r="F70" s="248"/>
      <c r="G70" s="250"/>
      <c r="H70" s="250"/>
      <c r="I70" s="251"/>
      <c r="J70" s="252"/>
      <c r="K70" t="s" s="253">
        <v>100</v>
      </c>
      <c r="L70" s="254"/>
      <c r="M70" s="255">
        <f>_xlfn.IFERROR(L70*G70,0)</f>
        <v>0</v>
      </c>
      <c r="N70" s="256"/>
      <c r="O70" s="257"/>
      <c r="P70" t="s" s="258">
        <v>101</v>
      </c>
      <c r="Q70" s="257"/>
      <c r="R70" s="257"/>
      <c r="S70" s="257"/>
      <c r="T70" s="257"/>
      <c r="U70" s="257"/>
      <c r="V70" s="256"/>
      <c r="W70" s="315"/>
      <c r="X70" s="316"/>
      <c r="Y70" s="316"/>
      <c r="Z70" s="317"/>
      <c r="AA70" s="230"/>
    </row>
    <row r="71" ht="60" customHeight="1" hidden="1">
      <c r="A71" s="245">
        <f>A70+1</f>
        <v>2</v>
      </c>
      <c r="B71" t="s" s="246">
        <v>99</v>
      </c>
      <c r="C71" t="s" s="246">
        <v>99</v>
      </c>
      <c r="D71" s="248"/>
      <c r="E71" s="248"/>
      <c r="F71" s="248"/>
      <c r="G71" s="250"/>
      <c r="H71" s="250"/>
      <c r="I71" s="251"/>
      <c r="J71" s="252"/>
      <c r="K71" t="s" s="253">
        <v>100</v>
      </c>
      <c r="L71" s="254"/>
      <c r="M71" s="255">
        <f>_xlfn.IFERROR(L71*G71,0)</f>
        <v>0</v>
      </c>
      <c r="N71" s="256"/>
      <c r="O71" s="257"/>
      <c r="P71" t="s" s="258">
        <v>102</v>
      </c>
      <c r="Q71" s="257"/>
      <c r="R71" s="257"/>
      <c r="S71" s="257"/>
      <c r="T71" s="257"/>
      <c r="U71" s="257"/>
      <c r="V71" s="256"/>
      <c r="W71" s="318"/>
      <c r="X71" s="319"/>
      <c r="Y71" s="319"/>
      <c r="Z71" s="320"/>
      <c r="AA71" s="230"/>
    </row>
    <row r="72" ht="60" customHeight="1" hidden="1">
      <c r="A72" s="245">
        <f>A71+1</f>
        <v>3</v>
      </c>
      <c r="B72" t="s" s="246">
        <v>99</v>
      </c>
      <c r="C72" t="s" s="246">
        <v>99</v>
      </c>
      <c r="D72" s="248"/>
      <c r="E72" s="248"/>
      <c r="F72" s="248"/>
      <c r="G72" s="250"/>
      <c r="H72" s="250"/>
      <c r="I72" s="251"/>
      <c r="J72" s="252"/>
      <c r="K72" t="s" s="253">
        <v>100</v>
      </c>
      <c r="L72" s="254"/>
      <c r="M72" s="255">
        <f>_xlfn.IFERROR(L72*G72,0)</f>
        <v>0</v>
      </c>
      <c r="N72" s="256"/>
      <c r="O72" s="257"/>
      <c r="P72" t="s" s="258">
        <v>102</v>
      </c>
      <c r="Q72" s="257"/>
      <c r="R72" s="257"/>
      <c r="S72" s="257"/>
      <c r="T72" s="257"/>
      <c r="U72" s="257"/>
      <c r="V72" s="256"/>
      <c r="W72" s="318"/>
      <c r="X72" s="319"/>
      <c r="Y72" s="319"/>
      <c r="Z72" s="320"/>
      <c r="AA72" s="230"/>
    </row>
    <row r="73" ht="60" customHeight="1" hidden="1">
      <c r="A73" s="245">
        <f>A72+1</f>
        <v>4</v>
      </c>
      <c r="B73" t="s" s="246">
        <v>99</v>
      </c>
      <c r="C73" t="s" s="246">
        <v>99</v>
      </c>
      <c r="D73" s="248"/>
      <c r="E73" s="248"/>
      <c r="F73" s="248"/>
      <c r="G73" s="250"/>
      <c r="H73" s="250"/>
      <c r="I73" s="251"/>
      <c r="J73" s="252"/>
      <c r="K73" t="s" s="253">
        <v>100</v>
      </c>
      <c r="L73" s="254"/>
      <c r="M73" s="255">
        <f>_xlfn.IFERROR(L73*G73,0)</f>
        <v>0</v>
      </c>
      <c r="N73" s="256"/>
      <c r="O73" s="257"/>
      <c r="P73" t="s" s="258">
        <v>102</v>
      </c>
      <c r="Q73" s="257"/>
      <c r="R73" s="257"/>
      <c r="S73" s="257"/>
      <c r="T73" s="257"/>
      <c r="U73" s="257"/>
      <c r="V73" s="256"/>
      <c r="W73" s="318"/>
      <c r="X73" s="319"/>
      <c r="Y73" s="319"/>
      <c r="Z73" s="320"/>
      <c r="AA73" s="230"/>
    </row>
    <row r="74" ht="60" customHeight="1" hidden="1">
      <c r="A74" s="245">
        <f>A73+1</f>
        <v>5</v>
      </c>
      <c r="B74" t="s" s="246">
        <v>99</v>
      </c>
      <c r="C74" t="s" s="246">
        <v>99</v>
      </c>
      <c r="D74" s="248"/>
      <c r="E74" s="248"/>
      <c r="F74" s="248"/>
      <c r="G74" s="250"/>
      <c r="H74" s="250"/>
      <c r="I74" s="251"/>
      <c r="J74" s="252"/>
      <c r="K74" t="s" s="253">
        <v>100</v>
      </c>
      <c r="L74" s="254"/>
      <c r="M74" s="255">
        <f>_xlfn.IFERROR(L74*G74,0)</f>
        <v>0</v>
      </c>
      <c r="N74" s="256"/>
      <c r="O74" s="257"/>
      <c r="P74" t="s" s="258">
        <v>102</v>
      </c>
      <c r="Q74" s="257"/>
      <c r="R74" s="257"/>
      <c r="S74" s="257"/>
      <c r="T74" s="257"/>
      <c r="U74" s="257"/>
      <c r="V74" s="256"/>
      <c r="W74" s="318"/>
      <c r="X74" s="319"/>
      <c r="Y74" s="319"/>
      <c r="Z74" s="320"/>
      <c r="AA74" s="230"/>
    </row>
    <row r="75" ht="60" customHeight="1" hidden="1">
      <c r="A75" s="245">
        <f>A74+1</f>
        <v>6</v>
      </c>
      <c r="B75" t="s" s="246">
        <v>99</v>
      </c>
      <c r="C75" t="s" s="246">
        <v>99</v>
      </c>
      <c r="D75" s="248"/>
      <c r="E75" s="248"/>
      <c r="F75" s="248"/>
      <c r="G75" s="250"/>
      <c r="H75" s="250"/>
      <c r="I75" s="251"/>
      <c r="J75" s="252"/>
      <c r="K75" t="s" s="253">
        <v>100</v>
      </c>
      <c r="L75" s="254"/>
      <c r="M75" s="255">
        <f>_xlfn.IFERROR(L75*G75,0)</f>
        <v>0</v>
      </c>
      <c r="N75" s="256"/>
      <c r="O75" s="257"/>
      <c r="P75" t="s" s="258">
        <v>103</v>
      </c>
      <c r="Q75" s="257"/>
      <c r="R75" s="257"/>
      <c r="S75" s="257"/>
      <c r="T75" s="257"/>
      <c r="U75" s="257"/>
      <c r="V75" s="256"/>
      <c r="W75" s="318"/>
      <c r="X75" s="319"/>
      <c r="Y75" s="319"/>
      <c r="Z75" s="320"/>
      <c r="AA75" s="230"/>
    </row>
    <row r="76" ht="60" customHeight="1" hidden="1">
      <c r="A76" s="245">
        <f>A75+1</f>
        <v>7</v>
      </c>
      <c r="B76" t="s" s="246">
        <v>99</v>
      </c>
      <c r="C76" t="s" s="246">
        <v>99</v>
      </c>
      <c r="D76" s="248"/>
      <c r="E76" s="248"/>
      <c r="F76" s="248"/>
      <c r="G76" s="250"/>
      <c r="H76" s="250"/>
      <c r="I76" s="251"/>
      <c r="J76" s="252"/>
      <c r="K76" t="s" s="253">
        <v>100</v>
      </c>
      <c r="L76" s="254"/>
      <c r="M76" s="255">
        <f>_xlfn.IFERROR(L76*G76,0)</f>
        <v>0</v>
      </c>
      <c r="N76" s="256"/>
      <c r="O76" s="257"/>
      <c r="P76" t="s" s="258">
        <v>104</v>
      </c>
      <c r="Q76" s="257"/>
      <c r="R76" s="257"/>
      <c r="S76" s="257"/>
      <c r="T76" s="257"/>
      <c r="U76" s="257"/>
      <c r="V76" s="256"/>
      <c r="W76" s="318"/>
      <c r="X76" s="319"/>
      <c r="Y76" s="319"/>
      <c r="Z76" s="320"/>
      <c r="AA76" s="230"/>
    </row>
    <row r="77" ht="60" customHeight="1" hidden="1">
      <c r="A77" s="245">
        <f>A76+1</f>
        <v>8</v>
      </c>
      <c r="B77" t="s" s="246">
        <v>99</v>
      </c>
      <c r="C77" t="s" s="246">
        <v>99</v>
      </c>
      <c r="D77" s="248"/>
      <c r="E77" s="248"/>
      <c r="F77" s="248"/>
      <c r="G77" s="250"/>
      <c r="H77" s="250"/>
      <c r="I77" s="251"/>
      <c r="J77" s="252"/>
      <c r="K77" t="s" s="253">
        <v>100</v>
      </c>
      <c r="L77" s="254"/>
      <c r="M77" s="255">
        <f>_xlfn.IFERROR(L77*G77,0)</f>
        <v>0</v>
      </c>
      <c r="N77" s="256"/>
      <c r="O77" s="257"/>
      <c r="P77" t="s" s="258">
        <v>104</v>
      </c>
      <c r="Q77" s="257"/>
      <c r="R77" s="257"/>
      <c r="S77" s="257"/>
      <c r="T77" s="257"/>
      <c r="U77" s="257"/>
      <c r="V77" s="256"/>
      <c r="W77" s="318"/>
      <c r="X77" s="319"/>
      <c r="Y77" s="319"/>
      <c r="Z77" s="320"/>
      <c r="AA77" s="230"/>
    </row>
    <row r="78" ht="60" customHeight="1">
      <c r="A78" s="265">
        <f>A77+1</f>
        <v>9</v>
      </c>
      <c r="B78" t="s" s="328">
        <f>IF(C78&lt;&gt;""," ","n.a.")</f>
        <v>105</v>
      </c>
      <c r="C78" t="s" s="329">
        <v>134</v>
      </c>
      <c r="D78" s="330"/>
      <c r="E78" s="330"/>
      <c r="F78" s="330"/>
      <c r="G78" s="330"/>
      <c r="H78" s="330"/>
      <c r="I78" s="330"/>
      <c r="J78" s="330"/>
      <c r="K78" s="331"/>
      <c r="L78" s="332"/>
      <c r="M78" s="333"/>
      <c r="N78" s="132"/>
      <c r="O78" s="334"/>
      <c r="P78" s="334"/>
      <c r="Q78" s="334"/>
      <c r="R78" s="334"/>
      <c r="S78" s="334"/>
      <c r="T78" s="334"/>
      <c r="U78" s="334"/>
      <c r="V78" s="132"/>
      <c r="W78" s="335"/>
      <c r="X78" s="335"/>
      <c r="Y78" s="335"/>
      <c r="Z78" s="335"/>
      <c r="AA78" s="336"/>
    </row>
    <row r="79" ht="18" customHeight="1">
      <c r="A79" s="290"/>
      <c r="B79" s="337"/>
      <c r="C79" s="337"/>
      <c r="D79" s="337"/>
      <c r="E79" s="338"/>
      <c r="F79" s="337"/>
      <c r="G79" s="339"/>
      <c r="H79" s="339"/>
      <c r="I79" s="340"/>
      <c r="J79" s="341"/>
      <c r="K79" s="342"/>
      <c r="L79" s="343"/>
      <c r="M79" s="344"/>
      <c r="N79" s="35"/>
      <c r="O79" s="337"/>
      <c r="P79" s="337"/>
      <c r="Q79" s="337"/>
      <c r="R79" s="337"/>
      <c r="S79" s="337"/>
      <c r="T79" s="337"/>
      <c r="U79" s="337"/>
      <c r="V79" s="35"/>
      <c r="W79" t="s" s="345">
        <f>W$10</f>
        <v>108</v>
      </c>
      <c r="X79" s="346"/>
      <c r="Y79" s="346"/>
      <c r="Z79" s="346"/>
      <c r="AA79" s="347"/>
    </row>
    <row r="80" ht="40" customHeight="1">
      <c r="A80" s="277"/>
      <c r="B80" t="s" s="348">
        <f>IF(SUM(B81:B100)&gt;0,"Nüsse und Ölsamen","n.a. Nüsse und Ölsamen")</f>
        <v>135</v>
      </c>
      <c r="C80" s="349"/>
      <c r="D80" t="s" s="350">
        <f>D$11</f>
        <v>136</v>
      </c>
      <c r="E80" t="s" s="350">
        <f>E$11</f>
        <v>137</v>
      </c>
      <c r="F80" t="s" s="350">
        <f>F$11</f>
        <v>138</v>
      </c>
      <c r="G80" t="s" s="350">
        <f>G$11</f>
        <v>139</v>
      </c>
      <c r="H80" t="s" s="350">
        <f>H$11</f>
        <v>140</v>
      </c>
      <c r="I80" t="s" s="350">
        <f>I$11</f>
        <v>141</v>
      </c>
      <c r="J80" t="s" s="351">
        <f>J$11</f>
        <v>142</v>
      </c>
      <c r="K80" t="s" s="304">
        <f>K$11</f>
        <v>117</v>
      </c>
      <c r="L80" t="s" s="352">
        <f>L$11</f>
        <v>143</v>
      </c>
      <c r="M80" t="s" s="353">
        <f>M$11</f>
        <v>144</v>
      </c>
      <c r="N80" s="354">
        <f>N$11</f>
        <v>0</v>
      </c>
      <c r="O80" t="s" s="355">
        <f>O$11</f>
        <v>145</v>
      </c>
      <c r="P80" t="s" s="350">
        <f>P$11</f>
        <v>146</v>
      </c>
      <c r="Q80" t="s" s="350">
        <f>Q$11</f>
        <v>147</v>
      </c>
      <c r="R80" t="s" s="350">
        <f>R$11</f>
        <v>148</v>
      </c>
      <c r="S80" t="s" s="350">
        <f>S$11</f>
        <v>149</v>
      </c>
      <c r="T80" t="s" s="356">
        <f>T$11</f>
        <v>150</v>
      </c>
      <c r="U80" t="s" s="357">
        <f>U$11</f>
        <v>151</v>
      </c>
      <c r="V80" s="226"/>
      <c r="W80" t="s" s="358">
        <f>W$11</f>
        <v>152</v>
      </c>
      <c r="X80" t="s" s="359">
        <f>X$11</f>
        <v>153</v>
      </c>
      <c r="Y80" t="s" s="359">
        <f>Y$11</f>
        <v>154</v>
      </c>
      <c r="Z80" t="s" s="360">
        <f>Z$11</f>
        <v>155</v>
      </c>
      <c r="AA80" s="230"/>
    </row>
    <row r="81" ht="65" customHeight="1">
      <c r="A81" s="245">
        <f>57-COUNTIF(B13:B77,"n.a.")</f>
        <v>1</v>
      </c>
      <c r="B81" s="361">
        <v>8</v>
      </c>
      <c r="C81" t="s" s="362">
        <v>156</v>
      </c>
      <c r="D81" t="s" s="363">
        <v>157</v>
      </c>
      <c r="E81" t="s" s="364">
        <v>158</v>
      </c>
      <c r="F81" t="s" s="364">
        <v>100</v>
      </c>
      <c r="G81" s="249">
        <v>182.467164</v>
      </c>
      <c r="H81" s="249">
        <v>45.616791</v>
      </c>
      <c r="I81" s="251">
        <v>0.526122058870822</v>
      </c>
      <c r="J81" s="252"/>
      <c r="K81" t="s" s="253">
        <v>100</v>
      </c>
      <c r="L81" s="254"/>
      <c r="M81" s="255">
        <f>_xlfn.IFERROR(L81*G81,0)</f>
        <v>0</v>
      </c>
      <c r="N81" s="256"/>
      <c r="O81" t="s" s="258">
        <v>159</v>
      </c>
      <c r="P81" t="s" s="258">
        <v>101</v>
      </c>
      <c r="Q81" t="s" s="258">
        <v>31</v>
      </c>
      <c r="R81" t="s" s="258">
        <v>160</v>
      </c>
      <c r="S81" t="s" s="364">
        <v>161</v>
      </c>
      <c r="T81" t="s" s="364"/>
      <c r="U81" t="s" s="258"/>
      <c r="V81" s="256"/>
      <c r="W81" t="s" s="365"/>
      <c r="X81" t="s" s="366"/>
      <c r="Y81" t="s" s="366">
        <v>162</v>
      </c>
      <c r="Z81" t="s" s="367"/>
      <c r="AA81" s="230"/>
    </row>
    <row r="82" ht="65" customHeight="1">
      <c r="A82" s="245">
        <f>A81+1</f>
        <v>2</v>
      </c>
      <c r="B82" s="361">
        <v>9</v>
      </c>
      <c r="C82" t="s" s="362">
        <v>163</v>
      </c>
      <c r="D82" t="s" s="363">
        <v>164</v>
      </c>
      <c r="E82" t="s" s="364">
        <v>165</v>
      </c>
      <c r="F82" t="s" s="364">
        <v>100</v>
      </c>
      <c r="G82" s="249">
        <v>92.38695708</v>
      </c>
      <c r="H82" s="249">
        <v>76.98913090000001</v>
      </c>
      <c r="I82" s="251">
        <v>0.420838625157152</v>
      </c>
      <c r="J82" s="252"/>
      <c r="K82" t="s" s="253">
        <v>100</v>
      </c>
      <c r="L82" s="254"/>
      <c r="M82" s="255">
        <f>_xlfn.IFERROR(L82*G82,0)</f>
        <v>0</v>
      </c>
      <c r="N82" s="256"/>
      <c r="O82" t="s" s="258">
        <v>166</v>
      </c>
      <c r="P82" t="s" s="258">
        <v>102</v>
      </c>
      <c r="Q82" t="s" s="258">
        <v>4</v>
      </c>
      <c r="R82" t="s" s="258">
        <v>160</v>
      </c>
      <c r="S82" t="s" s="364">
        <v>161</v>
      </c>
      <c r="T82" t="s" s="364"/>
      <c r="U82" t="s" s="258"/>
      <c r="V82" s="256"/>
      <c r="W82" t="s" s="368"/>
      <c r="X82" t="s" s="369"/>
      <c r="Y82" t="s" s="369">
        <v>162</v>
      </c>
      <c r="Z82" t="s" s="370"/>
      <c r="AA82" s="230"/>
    </row>
    <row r="83" ht="65" customHeight="1">
      <c r="A83" s="245">
        <f>A82+1</f>
        <v>3</v>
      </c>
      <c r="B83" s="361">
        <v>10</v>
      </c>
      <c r="C83" t="s" s="362">
        <v>167</v>
      </c>
      <c r="D83" t="s" s="363">
        <v>168</v>
      </c>
      <c r="E83" t="s" s="364">
        <v>169</v>
      </c>
      <c r="F83" t="s" s="364">
        <v>100</v>
      </c>
      <c r="G83" s="371">
        <v>141.583455255</v>
      </c>
      <c r="H83" s="249">
        <v>47.194485085</v>
      </c>
      <c r="I83" s="251">
        <v>0.446238579827065</v>
      </c>
      <c r="J83" s="252"/>
      <c r="K83" t="s" s="253">
        <v>100</v>
      </c>
      <c r="L83" s="254"/>
      <c r="M83" s="255">
        <f>_xlfn.IFERROR(L83*G83,0)</f>
        <v>0</v>
      </c>
      <c r="N83" s="256"/>
      <c r="O83" t="s" s="258">
        <v>166</v>
      </c>
      <c r="P83" t="s" s="258">
        <v>102</v>
      </c>
      <c r="Q83" t="s" s="258">
        <v>4</v>
      </c>
      <c r="R83" t="s" s="258">
        <v>160</v>
      </c>
      <c r="S83" t="s" s="364">
        <v>161</v>
      </c>
      <c r="T83" t="s" s="364"/>
      <c r="U83" t="s" s="258"/>
      <c r="V83" s="256"/>
      <c r="W83" t="s" s="368"/>
      <c r="X83" t="s" s="369"/>
      <c r="Y83" t="s" s="369">
        <v>162</v>
      </c>
      <c r="Z83" t="s" s="370"/>
      <c r="AA83" s="230"/>
    </row>
    <row r="84" ht="65" customHeight="1">
      <c r="A84" s="245">
        <f>A83+1</f>
        <v>4</v>
      </c>
      <c r="B84" s="361">
        <v>11</v>
      </c>
      <c r="C84" t="s" s="362">
        <v>170</v>
      </c>
      <c r="D84" t="s" s="363">
        <v>171</v>
      </c>
      <c r="E84" t="s" s="364">
        <v>172</v>
      </c>
      <c r="F84" t="s" s="364">
        <v>100</v>
      </c>
      <c r="G84" s="371">
        <v>332.3392545</v>
      </c>
      <c r="H84" s="249">
        <v>66.4678509</v>
      </c>
      <c r="I84" s="251">
        <v>0.487453702222829</v>
      </c>
      <c r="J84" s="252"/>
      <c r="K84" t="s" s="253">
        <v>100</v>
      </c>
      <c r="L84" s="254"/>
      <c r="M84" s="255">
        <f>_xlfn.IFERROR(L84*G84,0)</f>
        <v>0</v>
      </c>
      <c r="N84" s="256"/>
      <c r="O84" t="s" s="258">
        <v>166</v>
      </c>
      <c r="P84" t="s" s="258">
        <v>102</v>
      </c>
      <c r="Q84" t="s" s="258">
        <v>4</v>
      </c>
      <c r="R84" t="s" s="258">
        <v>160</v>
      </c>
      <c r="S84" t="s" s="364">
        <v>161</v>
      </c>
      <c r="T84" t="s" s="364"/>
      <c r="U84" t="s" s="258"/>
      <c r="V84" s="256"/>
      <c r="W84" t="s" s="368"/>
      <c r="X84" t="s" s="369"/>
      <c r="Y84" t="s" s="369">
        <v>162</v>
      </c>
      <c r="Z84" t="s" s="370"/>
      <c r="AA84" s="230"/>
    </row>
    <row r="85" ht="65" customHeight="1">
      <c r="A85" s="245">
        <f>A84+1</f>
        <v>5</v>
      </c>
      <c r="B85" s="361">
        <v>12</v>
      </c>
      <c r="C85" t="s" s="362">
        <v>173</v>
      </c>
      <c r="D85" t="s" s="363">
        <v>174</v>
      </c>
      <c r="E85" t="s" s="364">
        <v>175</v>
      </c>
      <c r="F85" t="s" s="364">
        <v>100</v>
      </c>
      <c r="G85" s="371">
        <v>396.817872</v>
      </c>
      <c r="H85" s="249">
        <v>39.6817872</v>
      </c>
      <c r="I85" s="251">
        <v>0.483849175019012</v>
      </c>
      <c r="J85" s="252"/>
      <c r="K85" t="s" s="253">
        <v>100</v>
      </c>
      <c r="L85" s="254"/>
      <c r="M85" s="255">
        <f>_xlfn.IFERROR(L85*G85,0)</f>
        <v>0</v>
      </c>
      <c r="N85" s="256"/>
      <c r="O85" t="s" s="258">
        <v>166</v>
      </c>
      <c r="P85" t="s" s="258">
        <v>102</v>
      </c>
      <c r="Q85" t="s" s="258">
        <v>4</v>
      </c>
      <c r="R85" t="s" s="258">
        <v>160</v>
      </c>
      <c r="S85" t="s" s="364">
        <v>161</v>
      </c>
      <c r="T85" t="s" s="364"/>
      <c r="U85" t="s" s="258"/>
      <c r="V85" s="256"/>
      <c r="W85" t="s" s="368"/>
      <c r="X85" t="s" s="369"/>
      <c r="Y85" t="s" s="369">
        <v>162</v>
      </c>
      <c r="Z85" t="s" s="370"/>
      <c r="AA85" s="230"/>
    </row>
    <row r="86" ht="65" customHeight="1">
      <c r="A86" s="245">
        <f>A85+1</f>
        <v>6</v>
      </c>
      <c r="B86" s="361">
        <v>13</v>
      </c>
      <c r="C86" t="s" s="362">
        <v>176</v>
      </c>
      <c r="D86" t="s" s="363">
        <v>177</v>
      </c>
      <c r="E86" t="s" s="364">
        <v>172</v>
      </c>
      <c r="F86" t="s" s="364">
        <v>100</v>
      </c>
      <c r="G86" s="371">
        <v>119.3786575</v>
      </c>
      <c r="H86" s="249">
        <v>23.8757315</v>
      </c>
      <c r="I86" s="251">
        <v>0.502602401941067</v>
      </c>
      <c r="J86" s="252"/>
      <c r="K86" t="s" s="253">
        <v>100</v>
      </c>
      <c r="L86" s="254"/>
      <c r="M86" s="255">
        <f>_xlfn.IFERROR(L86*G86,0)</f>
        <v>0</v>
      </c>
      <c r="N86" s="256"/>
      <c r="O86" t="s" s="258">
        <v>178</v>
      </c>
      <c r="P86" t="s" s="258">
        <v>103</v>
      </c>
      <c r="Q86" t="s" s="258">
        <v>31</v>
      </c>
      <c r="R86" t="s" s="258">
        <v>160</v>
      </c>
      <c r="S86" t="s" s="364">
        <v>161</v>
      </c>
      <c r="T86" t="s" s="364"/>
      <c r="U86" t="s" s="258"/>
      <c r="V86" s="256"/>
      <c r="W86" t="s" s="372"/>
      <c r="X86" t="s" s="373"/>
      <c r="Y86" t="s" s="373">
        <v>162</v>
      </c>
      <c r="Z86" t="s" s="374"/>
      <c r="AA86" s="230"/>
    </row>
    <row r="87" ht="65" customHeight="1" hidden="1">
      <c r="A87" s="245">
        <f>A86+1</f>
        <v>7</v>
      </c>
      <c r="B87" t="s" s="362">
        <v>99</v>
      </c>
      <c r="C87" s="362"/>
      <c r="D87" s="363"/>
      <c r="E87" s="364"/>
      <c r="F87" s="364"/>
      <c r="G87" s="250"/>
      <c r="H87" s="250"/>
      <c r="I87" s="251"/>
      <c r="J87" s="252"/>
      <c r="K87" t="s" s="253">
        <v>100</v>
      </c>
      <c r="L87" s="254"/>
      <c r="M87" s="255">
        <f>_xlfn.IFERROR(L87*G87,0)</f>
        <v>0</v>
      </c>
      <c r="N87" s="256"/>
      <c r="O87" s="258"/>
      <c r="P87" t="s" s="258">
        <v>104</v>
      </c>
      <c r="Q87" s="258"/>
      <c r="R87" s="257"/>
      <c r="S87" s="364"/>
      <c r="T87" s="375"/>
      <c r="U87" s="257"/>
      <c r="V87" s="256"/>
      <c r="W87" s="376"/>
      <c r="X87" s="377"/>
      <c r="Y87" s="377"/>
      <c r="Z87" s="378"/>
      <c r="AA87" s="230"/>
    </row>
    <row r="88" ht="65" customHeight="1" hidden="1">
      <c r="A88" s="245">
        <f>A87+1</f>
        <v>8</v>
      </c>
      <c r="B88" t="s" s="362">
        <v>99</v>
      </c>
      <c r="C88" s="362"/>
      <c r="D88" s="363"/>
      <c r="E88" s="364"/>
      <c r="F88" s="364"/>
      <c r="G88" s="250"/>
      <c r="H88" s="250"/>
      <c r="I88" s="251"/>
      <c r="J88" s="252"/>
      <c r="K88" t="s" s="253">
        <v>100</v>
      </c>
      <c r="L88" s="254"/>
      <c r="M88" s="255">
        <f>_xlfn.IFERROR(L88*G88,0)</f>
        <v>0</v>
      </c>
      <c r="N88" s="256"/>
      <c r="O88" s="258"/>
      <c r="P88" t="s" s="258">
        <v>104</v>
      </c>
      <c r="Q88" s="258"/>
      <c r="R88" s="257"/>
      <c r="S88" s="364"/>
      <c r="T88" s="375"/>
      <c r="U88" s="257"/>
      <c r="V88" s="256"/>
      <c r="W88" s="376"/>
      <c r="X88" s="377"/>
      <c r="Y88" s="377"/>
      <c r="Z88" s="378"/>
      <c r="AA88" s="230"/>
    </row>
    <row r="89" ht="65" customHeight="1" hidden="1">
      <c r="A89" s="245">
        <f>A88+1</f>
        <v>9</v>
      </c>
      <c r="B89" t="s" s="362">
        <v>99</v>
      </c>
      <c r="C89" s="362"/>
      <c r="D89" s="363"/>
      <c r="E89" s="364"/>
      <c r="F89" s="364"/>
      <c r="G89" s="250"/>
      <c r="H89" s="250"/>
      <c r="I89" s="251"/>
      <c r="J89" s="252"/>
      <c r="K89" t="s" s="253">
        <v>100</v>
      </c>
      <c r="L89" s="254"/>
      <c r="M89" s="255">
        <f>_xlfn.IFERROR(L89*G89,0)</f>
        <v>0</v>
      </c>
      <c r="N89" s="256"/>
      <c r="O89" s="258"/>
      <c r="P89" t="s" s="258">
        <v>101</v>
      </c>
      <c r="Q89" s="258"/>
      <c r="R89" s="257"/>
      <c r="S89" s="364"/>
      <c r="T89" s="375"/>
      <c r="U89" s="257"/>
      <c r="V89" s="256"/>
      <c r="W89" s="376"/>
      <c r="X89" s="377"/>
      <c r="Y89" s="377"/>
      <c r="Z89" s="378"/>
      <c r="AA89" s="230"/>
    </row>
    <row r="90" ht="65" customHeight="1" hidden="1">
      <c r="A90" s="245">
        <f>A89+1</f>
        <v>10</v>
      </c>
      <c r="B90" t="s" s="362">
        <v>99</v>
      </c>
      <c r="C90" s="362"/>
      <c r="D90" s="363"/>
      <c r="E90" s="364"/>
      <c r="F90" s="364"/>
      <c r="G90" s="250"/>
      <c r="H90" s="250"/>
      <c r="I90" s="251"/>
      <c r="J90" s="252"/>
      <c r="K90" t="s" s="253">
        <v>100</v>
      </c>
      <c r="L90" s="254"/>
      <c r="M90" s="255">
        <f>_xlfn.IFERROR(L90*G90,0)</f>
        <v>0</v>
      </c>
      <c r="N90" s="256"/>
      <c r="O90" s="258"/>
      <c r="P90" t="s" s="258">
        <v>103</v>
      </c>
      <c r="Q90" s="258"/>
      <c r="R90" s="257"/>
      <c r="S90" s="364"/>
      <c r="T90" s="375"/>
      <c r="U90" s="257"/>
      <c r="V90" s="256"/>
      <c r="W90" s="376"/>
      <c r="X90" s="377"/>
      <c r="Y90" s="377"/>
      <c r="Z90" s="378"/>
      <c r="AA90" s="230"/>
    </row>
    <row r="91" ht="65" customHeight="1" hidden="1">
      <c r="A91" s="245">
        <f>A90+1</f>
        <v>11</v>
      </c>
      <c r="B91" t="s" s="362">
        <v>99</v>
      </c>
      <c r="C91" s="362"/>
      <c r="D91" s="363"/>
      <c r="E91" s="364"/>
      <c r="F91" s="364"/>
      <c r="G91" s="250"/>
      <c r="H91" s="250"/>
      <c r="I91" s="251"/>
      <c r="J91" s="252"/>
      <c r="K91" t="s" s="253">
        <v>100</v>
      </c>
      <c r="L91" s="254"/>
      <c r="M91" s="255">
        <f>_xlfn.IFERROR(L91*G91,0)</f>
        <v>0</v>
      </c>
      <c r="N91" s="256"/>
      <c r="O91" s="258"/>
      <c r="P91" t="s" s="258">
        <v>103</v>
      </c>
      <c r="Q91" s="258"/>
      <c r="R91" s="257"/>
      <c r="S91" s="364"/>
      <c r="T91" s="375"/>
      <c r="U91" s="257"/>
      <c r="V91" s="256"/>
      <c r="W91" s="376"/>
      <c r="X91" s="377"/>
      <c r="Y91" s="377"/>
      <c r="Z91" s="378"/>
      <c r="AA91" s="230"/>
    </row>
    <row r="92" ht="65" customHeight="1" hidden="1">
      <c r="A92" s="245">
        <f>A91+1</f>
        <v>12</v>
      </c>
      <c r="B92" t="s" s="362">
        <v>99</v>
      </c>
      <c r="C92" s="362"/>
      <c r="D92" s="363"/>
      <c r="E92" s="364"/>
      <c r="F92" s="364"/>
      <c r="G92" s="250"/>
      <c r="H92" s="250"/>
      <c r="I92" s="251"/>
      <c r="J92" s="252"/>
      <c r="K92" t="s" s="253">
        <v>100</v>
      </c>
      <c r="L92" s="254"/>
      <c r="M92" s="255">
        <f>_xlfn.IFERROR(L92*G92,0)</f>
        <v>0</v>
      </c>
      <c r="N92" s="256"/>
      <c r="O92" s="258"/>
      <c r="P92" t="s" s="258">
        <v>179</v>
      </c>
      <c r="Q92" s="258"/>
      <c r="R92" s="257"/>
      <c r="S92" s="364"/>
      <c r="T92" s="375"/>
      <c r="U92" s="257"/>
      <c r="V92" s="256"/>
      <c r="W92" s="376"/>
      <c r="X92" s="377"/>
      <c r="Y92" s="377"/>
      <c r="Z92" s="378"/>
      <c r="AA92" s="230"/>
    </row>
    <row r="93" ht="65" customHeight="1" hidden="1">
      <c r="A93" s="245">
        <f>A92+1</f>
        <v>13</v>
      </c>
      <c r="B93" t="s" s="362">
        <v>99</v>
      </c>
      <c r="C93" s="362"/>
      <c r="D93" s="363"/>
      <c r="E93" s="364"/>
      <c r="F93" s="364"/>
      <c r="G93" s="250"/>
      <c r="H93" s="250"/>
      <c r="I93" s="251"/>
      <c r="J93" s="252"/>
      <c r="K93" t="s" s="253">
        <v>100</v>
      </c>
      <c r="L93" s="254"/>
      <c r="M93" s="255">
        <f>_xlfn.IFERROR(L93*G93,0)</f>
        <v>0</v>
      </c>
      <c r="N93" s="256"/>
      <c r="O93" s="258"/>
      <c r="P93" t="s" s="258">
        <v>179</v>
      </c>
      <c r="Q93" s="258"/>
      <c r="R93" s="257"/>
      <c r="S93" s="364"/>
      <c r="T93" s="375"/>
      <c r="U93" s="257"/>
      <c r="V93" s="256"/>
      <c r="W93" s="376"/>
      <c r="X93" s="377"/>
      <c r="Y93" s="377"/>
      <c r="Z93" s="378"/>
      <c r="AA93" s="230"/>
    </row>
    <row r="94" ht="65" customHeight="1" hidden="1">
      <c r="A94" s="245">
        <f>A93+1</f>
        <v>14</v>
      </c>
      <c r="B94" t="s" s="362">
        <v>99</v>
      </c>
      <c r="C94" s="362"/>
      <c r="D94" s="363"/>
      <c r="E94" s="364"/>
      <c r="F94" s="364"/>
      <c r="G94" s="250"/>
      <c r="H94" s="250"/>
      <c r="I94" s="251"/>
      <c r="J94" s="252"/>
      <c r="K94" t="s" s="253">
        <v>100</v>
      </c>
      <c r="L94" s="254"/>
      <c r="M94" s="255">
        <f>_xlfn.IFERROR(L94*G94,0)</f>
        <v>0</v>
      </c>
      <c r="N94" s="256"/>
      <c r="O94" s="258"/>
      <c r="P94" t="s" s="258">
        <v>179</v>
      </c>
      <c r="Q94" s="258"/>
      <c r="R94" s="257"/>
      <c r="S94" s="364"/>
      <c r="T94" s="375"/>
      <c r="U94" s="257"/>
      <c r="V94" s="256"/>
      <c r="W94" s="376"/>
      <c r="X94" s="377"/>
      <c r="Y94" s="377"/>
      <c r="Z94" s="378"/>
      <c r="AA94" s="230"/>
    </row>
    <row r="95" ht="65" customHeight="1" hidden="1">
      <c r="A95" s="245">
        <f>A94+1</f>
        <v>15</v>
      </c>
      <c r="B95" t="s" s="362">
        <v>99</v>
      </c>
      <c r="C95" s="362"/>
      <c r="D95" s="363"/>
      <c r="E95" s="364"/>
      <c r="F95" s="364"/>
      <c r="G95" s="250"/>
      <c r="H95" s="250"/>
      <c r="I95" s="251"/>
      <c r="J95" s="252"/>
      <c r="K95" t="s" s="253">
        <v>100</v>
      </c>
      <c r="L95" s="254"/>
      <c r="M95" s="255">
        <f>_xlfn.IFERROR(L95*G95,0)</f>
        <v>0</v>
      </c>
      <c r="N95" s="256"/>
      <c r="O95" s="258"/>
      <c r="P95" t="s" s="258">
        <v>179</v>
      </c>
      <c r="Q95" s="258"/>
      <c r="R95" s="257"/>
      <c r="S95" s="364"/>
      <c r="T95" s="375"/>
      <c r="U95" s="257"/>
      <c r="V95" s="256"/>
      <c r="W95" s="376"/>
      <c r="X95" s="377"/>
      <c r="Y95" s="377"/>
      <c r="Z95" s="378"/>
      <c r="AA95" s="230"/>
    </row>
    <row r="96" ht="65" customHeight="1" hidden="1">
      <c r="A96" s="245">
        <f>A95+1</f>
        <v>16</v>
      </c>
      <c r="B96" t="s" s="362">
        <v>99</v>
      </c>
      <c r="C96" s="362"/>
      <c r="D96" s="363"/>
      <c r="E96" s="364"/>
      <c r="F96" s="364"/>
      <c r="G96" s="250"/>
      <c r="H96" s="250"/>
      <c r="I96" s="251"/>
      <c r="J96" s="252"/>
      <c r="K96" t="s" s="253">
        <v>100</v>
      </c>
      <c r="L96" s="254"/>
      <c r="M96" s="255">
        <f>_xlfn.IFERROR(L96*G96,0)</f>
        <v>0</v>
      </c>
      <c r="N96" s="256"/>
      <c r="O96" s="258"/>
      <c r="P96" t="s" s="258">
        <v>179</v>
      </c>
      <c r="Q96" s="258"/>
      <c r="R96" s="257"/>
      <c r="S96" s="364"/>
      <c r="T96" s="375"/>
      <c r="U96" s="257"/>
      <c r="V96" s="256"/>
      <c r="W96" s="376"/>
      <c r="X96" s="377"/>
      <c r="Y96" s="377"/>
      <c r="Z96" s="378"/>
      <c r="AA96" s="230"/>
    </row>
    <row r="97" ht="65" customHeight="1" hidden="1">
      <c r="A97" s="245">
        <f>A96+1</f>
        <v>17</v>
      </c>
      <c r="B97" t="s" s="362">
        <v>99</v>
      </c>
      <c r="C97" s="362"/>
      <c r="D97" s="363"/>
      <c r="E97" s="364"/>
      <c r="F97" s="364"/>
      <c r="G97" s="250"/>
      <c r="H97" s="250"/>
      <c r="I97" s="251"/>
      <c r="J97" s="252"/>
      <c r="K97" t="s" s="253">
        <v>100</v>
      </c>
      <c r="L97" s="254"/>
      <c r="M97" s="255">
        <f>_xlfn.IFERROR(L97*G97,0)</f>
        <v>0</v>
      </c>
      <c r="N97" s="256"/>
      <c r="O97" s="258"/>
      <c r="P97" t="s" s="258">
        <v>179</v>
      </c>
      <c r="Q97" s="258"/>
      <c r="R97" s="257"/>
      <c r="S97" s="364"/>
      <c r="T97" s="375"/>
      <c r="U97" s="257"/>
      <c r="V97" s="256"/>
      <c r="W97" s="376"/>
      <c r="X97" s="377"/>
      <c r="Y97" s="377"/>
      <c r="Z97" s="378"/>
      <c r="AA97" s="230"/>
    </row>
    <row r="98" ht="65" customHeight="1" hidden="1">
      <c r="A98" s="245">
        <f>A97+1</f>
        <v>18</v>
      </c>
      <c r="B98" t="s" s="362">
        <v>99</v>
      </c>
      <c r="C98" s="362"/>
      <c r="D98" s="363"/>
      <c r="E98" s="364"/>
      <c r="F98" s="364"/>
      <c r="G98" s="250"/>
      <c r="H98" s="250"/>
      <c r="I98" s="251"/>
      <c r="J98" s="252"/>
      <c r="K98" t="s" s="253">
        <v>100</v>
      </c>
      <c r="L98" s="254"/>
      <c r="M98" s="255">
        <f>_xlfn.IFERROR(L98*G98,0)</f>
        <v>0</v>
      </c>
      <c r="N98" s="256"/>
      <c r="O98" s="258"/>
      <c r="P98" t="s" s="258">
        <v>180</v>
      </c>
      <c r="Q98" s="258"/>
      <c r="R98" s="257"/>
      <c r="S98" s="364"/>
      <c r="T98" s="375"/>
      <c r="U98" s="257"/>
      <c r="V98" s="256"/>
      <c r="W98" s="376"/>
      <c r="X98" s="377"/>
      <c r="Y98" s="377"/>
      <c r="Z98" s="378"/>
      <c r="AA98" s="230"/>
    </row>
    <row r="99" ht="65" customHeight="1" hidden="1">
      <c r="A99" s="245">
        <f>A98+1</f>
        <v>19</v>
      </c>
      <c r="B99" t="s" s="362">
        <v>99</v>
      </c>
      <c r="C99" s="362"/>
      <c r="D99" s="363"/>
      <c r="E99" s="364"/>
      <c r="F99" s="364"/>
      <c r="G99" s="250"/>
      <c r="H99" s="250"/>
      <c r="I99" s="251"/>
      <c r="J99" s="252"/>
      <c r="K99" t="s" s="253">
        <v>100</v>
      </c>
      <c r="L99" s="254"/>
      <c r="M99" s="255">
        <f>_xlfn.IFERROR(L99*G99,0)</f>
        <v>0</v>
      </c>
      <c r="N99" s="256"/>
      <c r="O99" s="258"/>
      <c r="P99" t="s" s="258">
        <v>180</v>
      </c>
      <c r="Q99" s="258"/>
      <c r="R99" s="257"/>
      <c r="S99" s="364"/>
      <c r="T99" s="375"/>
      <c r="U99" s="257"/>
      <c r="V99" s="256"/>
      <c r="W99" s="376"/>
      <c r="X99" s="377"/>
      <c r="Y99" s="377"/>
      <c r="Z99" s="378"/>
      <c r="AA99" s="230"/>
    </row>
    <row r="100" ht="65" customHeight="1" hidden="1">
      <c r="A100" s="245">
        <f>A99+1</f>
        <v>20</v>
      </c>
      <c r="B100" t="s" s="362">
        <v>99</v>
      </c>
      <c r="C100" s="362"/>
      <c r="D100" s="363"/>
      <c r="E100" s="364"/>
      <c r="F100" s="364"/>
      <c r="G100" s="250"/>
      <c r="H100" s="250"/>
      <c r="I100" s="251"/>
      <c r="J100" s="252"/>
      <c r="K100" t="s" s="253">
        <v>100</v>
      </c>
      <c r="L100" s="254"/>
      <c r="M100" s="255">
        <f>_xlfn.IFERROR(L100*G100,0)</f>
        <v>0</v>
      </c>
      <c r="N100" s="256"/>
      <c r="O100" s="258"/>
      <c r="P100" t="s" s="258">
        <v>181</v>
      </c>
      <c r="Q100" s="258"/>
      <c r="R100" s="257"/>
      <c r="S100" s="364"/>
      <c r="T100" s="375"/>
      <c r="U100" s="257"/>
      <c r="V100" s="256"/>
      <c r="W100" s="376"/>
      <c r="X100" s="377"/>
      <c r="Y100" s="377"/>
      <c r="Z100" s="378"/>
      <c r="AA100" s="230"/>
    </row>
    <row r="101" ht="14.7" customHeight="1">
      <c r="A101" s="290"/>
      <c r="B101" t="s" s="379">
        <f>IF(SUM(B81:B100)&gt;0,"","n.a.")</f>
      </c>
      <c r="C101" s="287"/>
      <c r="D101" s="287"/>
      <c r="E101" s="291"/>
      <c r="F101" s="287"/>
      <c r="G101" s="292"/>
      <c r="H101" s="292"/>
      <c r="I101" s="293"/>
      <c r="J101" s="380"/>
      <c r="K101" s="284"/>
      <c r="L101" s="296"/>
      <c r="M101" s="297"/>
      <c r="N101" s="18"/>
      <c r="O101" s="287"/>
      <c r="P101" s="287"/>
      <c r="Q101" s="287"/>
      <c r="R101" s="287"/>
      <c r="S101" s="287"/>
      <c r="T101" s="287"/>
      <c r="U101" s="287"/>
      <c r="V101" s="18"/>
      <c r="W101" t="s" s="299">
        <f>W$10</f>
        <v>108</v>
      </c>
      <c r="X101" s="300"/>
      <c r="Y101" s="300"/>
      <c r="Z101" s="300"/>
      <c r="AA101" s="176"/>
    </row>
    <row r="102" ht="40" customHeight="1">
      <c r="A102" s="277"/>
      <c r="B102" t="s" s="348">
        <f>IF(SUM(B103:B122)&gt;0,"Trockenfrüchte","n.a. Trockenfrüchten")</f>
        <v>182</v>
      </c>
      <c r="C102" s="349"/>
      <c r="D102" t="s" s="350">
        <f>D$11</f>
        <v>136</v>
      </c>
      <c r="E102" t="s" s="350">
        <f>E$11</f>
        <v>137</v>
      </c>
      <c r="F102" t="s" s="350">
        <f>F$11</f>
        <v>138</v>
      </c>
      <c r="G102" t="s" s="350">
        <f>G$11</f>
        <v>139</v>
      </c>
      <c r="H102" t="s" s="350">
        <f>H$11</f>
        <v>140</v>
      </c>
      <c r="I102" t="s" s="350">
        <f>I$11</f>
        <v>141</v>
      </c>
      <c r="J102" t="s" s="351">
        <f>J$11</f>
        <v>142</v>
      </c>
      <c r="K102" t="s" s="304">
        <f>K$11</f>
        <v>117</v>
      </c>
      <c r="L102" t="s" s="352">
        <f>L$11</f>
        <v>143</v>
      </c>
      <c r="M102" t="s" s="353">
        <f>M$11</f>
        <v>144</v>
      </c>
      <c r="N102" s="354">
        <f>N$11</f>
        <v>0</v>
      </c>
      <c r="O102" t="s" s="355">
        <f>O$11</f>
        <v>145</v>
      </c>
      <c r="P102" t="s" s="350">
        <f>P$11</f>
        <v>146</v>
      </c>
      <c r="Q102" t="s" s="350">
        <f>Q$11</f>
        <v>147</v>
      </c>
      <c r="R102" t="s" s="350">
        <f>R$11</f>
        <v>148</v>
      </c>
      <c r="S102" t="s" s="350">
        <f>S$11</f>
        <v>149</v>
      </c>
      <c r="T102" t="s" s="356">
        <f>T$11</f>
        <v>150</v>
      </c>
      <c r="U102" t="s" s="357">
        <f>U$11</f>
        <v>151</v>
      </c>
      <c r="V102" s="226"/>
      <c r="W102" t="s" s="358">
        <f>W$11</f>
        <v>152</v>
      </c>
      <c r="X102" t="s" s="359">
        <f>X$11</f>
        <v>153</v>
      </c>
      <c r="Y102" t="s" s="359">
        <f>Y$11</f>
        <v>154</v>
      </c>
      <c r="Z102" t="s" s="360">
        <f>Z$11</f>
        <v>155</v>
      </c>
      <c r="AA102" s="230"/>
    </row>
    <row r="103" ht="65" customHeight="1">
      <c r="A103" s="245">
        <f>77-COUNTIF(B13:B100,"n.a.")</f>
        <v>7</v>
      </c>
      <c r="B103" s="361">
        <v>16</v>
      </c>
      <c r="C103" t="s" s="362">
        <v>183</v>
      </c>
      <c r="D103" t="s" s="363">
        <v>184</v>
      </c>
      <c r="E103" t="s" s="364">
        <v>185</v>
      </c>
      <c r="F103" t="s" s="364">
        <v>100</v>
      </c>
      <c r="G103" s="249">
        <v>191.3401875</v>
      </c>
      <c r="H103" s="249">
        <v>15.307215</v>
      </c>
      <c r="I103" s="251">
        <v>0.470366425244566</v>
      </c>
      <c r="J103" s="252"/>
      <c r="K103" t="s" s="253">
        <v>100</v>
      </c>
      <c r="L103" s="254"/>
      <c r="M103" s="255">
        <f>_xlfn.IFERROR(L103*G103,0)</f>
        <v>0</v>
      </c>
      <c r="N103" s="256"/>
      <c r="O103" t="s" s="258">
        <v>186</v>
      </c>
      <c r="P103" t="s" s="258">
        <v>104</v>
      </c>
      <c r="Q103" t="s" s="258">
        <v>31</v>
      </c>
      <c r="R103" t="s" s="258">
        <v>187</v>
      </c>
      <c r="S103" t="s" s="364">
        <v>188</v>
      </c>
      <c r="T103" t="s" s="364"/>
      <c r="U103" t="s" s="258"/>
      <c r="V103" s="256"/>
      <c r="W103" t="s" s="365"/>
      <c r="X103" t="s" s="366"/>
      <c r="Y103" t="s" s="366">
        <v>162</v>
      </c>
      <c r="Z103" t="s" s="367"/>
      <c r="AA103" s="230"/>
    </row>
    <row r="104" ht="65" customHeight="1">
      <c r="A104" s="245">
        <f>A103+1</f>
        <v>8</v>
      </c>
      <c r="B104" s="361">
        <v>17</v>
      </c>
      <c r="C104" t="s" s="362">
        <v>189</v>
      </c>
      <c r="D104" t="s" s="363">
        <v>190</v>
      </c>
      <c r="E104" t="s" s="364">
        <v>191</v>
      </c>
      <c r="F104" t="s" s="364">
        <v>100</v>
      </c>
      <c r="G104" s="371">
        <v>65.59545299999991</v>
      </c>
      <c r="H104" s="249">
        <v>27.33143875</v>
      </c>
      <c r="I104" s="251">
        <v>0.439054822900606</v>
      </c>
      <c r="J104" s="252"/>
      <c r="K104" t="s" s="253">
        <v>100</v>
      </c>
      <c r="L104" s="254"/>
      <c r="M104" s="255">
        <f>_xlfn.IFERROR(L104*G104,0)</f>
        <v>0</v>
      </c>
      <c r="N104" s="256"/>
      <c r="O104" t="s" s="258">
        <v>186</v>
      </c>
      <c r="P104" t="s" s="258">
        <v>104</v>
      </c>
      <c r="Q104" t="s" s="258">
        <v>31</v>
      </c>
      <c r="R104" t="s" s="258">
        <v>187</v>
      </c>
      <c r="S104" t="s" s="364">
        <v>192</v>
      </c>
      <c r="T104" t="s" s="364"/>
      <c r="U104" t="s" s="258"/>
      <c r="V104" s="256"/>
      <c r="W104" t="s" s="381"/>
      <c r="X104" t="s" s="382"/>
      <c r="Y104" t="s" s="382">
        <v>162</v>
      </c>
      <c r="Z104" t="s" s="383"/>
      <c r="AA104" s="230"/>
    </row>
    <row r="105" ht="65" customHeight="1">
      <c r="A105" s="245">
        <f>A104+1</f>
        <v>9</v>
      </c>
      <c r="B105" s="361">
        <v>18</v>
      </c>
      <c r="C105" t="s" s="362">
        <v>193</v>
      </c>
      <c r="D105" t="s" s="363">
        <v>194</v>
      </c>
      <c r="E105" t="s" s="364">
        <v>158</v>
      </c>
      <c r="F105" t="s" s="364">
        <v>100</v>
      </c>
      <c r="G105" s="371">
        <v>66.0535524</v>
      </c>
      <c r="H105" s="249">
        <v>16.5133881</v>
      </c>
      <c r="I105" s="251">
        <v>0.508678167625698</v>
      </c>
      <c r="J105" s="252"/>
      <c r="K105" t="s" s="253">
        <v>100</v>
      </c>
      <c r="L105" s="254"/>
      <c r="M105" s="255">
        <f>_xlfn.IFERROR(L105*G105,0)</f>
        <v>0</v>
      </c>
      <c r="N105" s="256"/>
      <c r="O105" t="s" s="258">
        <v>159</v>
      </c>
      <c r="P105" t="s" s="258">
        <v>101</v>
      </c>
      <c r="Q105" t="s" s="258">
        <v>31</v>
      </c>
      <c r="R105" t="s" s="258">
        <v>187</v>
      </c>
      <c r="S105" t="s" s="364">
        <v>188</v>
      </c>
      <c r="T105" t="s" s="364"/>
      <c r="U105" t="s" s="258"/>
      <c r="V105" s="256"/>
      <c r="W105" t="s" s="384"/>
      <c r="X105" t="s" s="385"/>
      <c r="Y105" t="s" s="385">
        <v>162</v>
      </c>
      <c r="Z105" t="s" s="386"/>
      <c r="AA105" s="230"/>
    </row>
    <row r="106" ht="65" customHeight="1" hidden="1">
      <c r="A106" s="245">
        <f>A105+1</f>
        <v>10</v>
      </c>
      <c r="B106" t="s" s="362">
        <v>99</v>
      </c>
      <c r="C106" s="362"/>
      <c r="D106" s="363"/>
      <c r="E106" s="364"/>
      <c r="F106" s="364"/>
      <c r="G106" s="250"/>
      <c r="H106" s="250"/>
      <c r="I106" s="251"/>
      <c r="J106" s="252"/>
      <c r="K106" t="s" s="253">
        <v>100</v>
      </c>
      <c r="L106" s="254"/>
      <c r="M106" s="255">
        <f>_xlfn.IFERROR(L106*G106,0)</f>
        <v>0</v>
      </c>
      <c r="N106" s="256"/>
      <c r="O106" s="258"/>
      <c r="P106" t="s" s="258">
        <v>103</v>
      </c>
      <c r="Q106" s="258"/>
      <c r="R106" s="257"/>
      <c r="S106" s="364"/>
      <c r="T106" s="375"/>
      <c r="U106" s="257"/>
      <c r="V106" s="256"/>
      <c r="W106" s="376"/>
      <c r="X106" s="377"/>
      <c r="Y106" s="377"/>
      <c r="Z106" s="378"/>
      <c r="AA106" s="230"/>
    </row>
    <row r="107" ht="65" customHeight="1" hidden="1">
      <c r="A107" s="245">
        <f>A106+1</f>
        <v>11</v>
      </c>
      <c r="B107" t="s" s="362">
        <v>99</v>
      </c>
      <c r="C107" s="362"/>
      <c r="D107" s="363"/>
      <c r="E107" s="364"/>
      <c r="F107" s="364"/>
      <c r="G107" s="250"/>
      <c r="H107" s="250"/>
      <c r="I107" s="251"/>
      <c r="J107" s="252"/>
      <c r="K107" t="s" s="253">
        <v>100</v>
      </c>
      <c r="L107" s="254"/>
      <c r="M107" s="255">
        <f>_xlfn.IFERROR(L107*G107,0)</f>
        <v>0</v>
      </c>
      <c r="N107" s="256"/>
      <c r="O107" s="258"/>
      <c r="P107" t="s" s="258">
        <v>103</v>
      </c>
      <c r="Q107" s="258"/>
      <c r="R107" s="257"/>
      <c r="S107" s="364"/>
      <c r="T107" s="375"/>
      <c r="U107" s="257"/>
      <c r="V107" s="256"/>
      <c r="W107" s="376"/>
      <c r="X107" s="377"/>
      <c r="Y107" s="377"/>
      <c r="Z107" s="378"/>
      <c r="AA107" s="230"/>
    </row>
    <row r="108" ht="65" customHeight="1" hidden="1">
      <c r="A108" s="245">
        <f>A107+1</f>
        <v>12</v>
      </c>
      <c r="B108" t="s" s="362">
        <v>99</v>
      </c>
      <c r="C108" s="362"/>
      <c r="D108" s="363"/>
      <c r="E108" s="364"/>
      <c r="F108" s="364"/>
      <c r="G108" s="250"/>
      <c r="H108" s="250"/>
      <c r="I108" s="251"/>
      <c r="J108" s="252"/>
      <c r="K108" t="s" s="253">
        <v>100</v>
      </c>
      <c r="L108" s="254"/>
      <c r="M108" s="255">
        <f>_xlfn.IFERROR(L108*G108,0)</f>
        <v>0</v>
      </c>
      <c r="N108" s="256"/>
      <c r="O108" s="258"/>
      <c r="P108" t="s" s="258">
        <v>179</v>
      </c>
      <c r="Q108" s="258"/>
      <c r="R108" s="257"/>
      <c r="S108" s="364"/>
      <c r="T108" s="375"/>
      <c r="U108" s="257"/>
      <c r="V108" s="256"/>
      <c r="W108" s="376"/>
      <c r="X108" s="377"/>
      <c r="Y108" s="377"/>
      <c r="Z108" s="378"/>
      <c r="AA108" s="230"/>
    </row>
    <row r="109" ht="65" customHeight="1" hidden="1">
      <c r="A109" s="245">
        <f>A108+1</f>
        <v>13</v>
      </c>
      <c r="B109" t="s" s="362">
        <v>99</v>
      </c>
      <c r="C109" s="362"/>
      <c r="D109" s="363"/>
      <c r="E109" s="364"/>
      <c r="F109" s="364"/>
      <c r="G109" s="250"/>
      <c r="H109" s="250"/>
      <c r="I109" s="251"/>
      <c r="J109" s="252"/>
      <c r="K109" t="s" s="253">
        <v>100</v>
      </c>
      <c r="L109" s="254"/>
      <c r="M109" s="255">
        <f>_xlfn.IFERROR(L109*G109,0)</f>
        <v>0</v>
      </c>
      <c r="N109" s="256"/>
      <c r="O109" s="258"/>
      <c r="P109" t="s" s="258">
        <v>179</v>
      </c>
      <c r="Q109" s="258"/>
      <c r="R109" s="257"/>
      <c r="S109" s="364"/>
      <c r="T109" s="375"/>
      <c r="U109" s="257"/>
      <c r="V109" s="256"/>
      <c r="W109" s="376"/>
      <c r="X109" s="377"/>
      <c r="Y109" s="377"/>
      <c r="Z109" s="378"/>
      <c r="AA109" s="230"/>
    </row>
    <row r="110" ht="65" customHeight="1" hidden="1">
      <c r="A110" s="245">
        <f>A109+1</f>
        <v>14</v>
      </c>
      <c r="B110" t="s" s="362">
        <v>99</v>
      </c>
      <c r="C110" s="362"/>
      <c r="D110" s="363"/>
      <c r="E110" s="364"/>
      <c r="F110" s="364"/>
      <c r="G110" s="250"/>
      <c r="H110" s="250"/>
      <c r="I110" s="251"/>
      <c r="J110" s="252"/>
      <c r="K110" t="s" s="253">
        <v>100</v>
      </c>
      <c r="L110" s="254"/>
      <c r="M110" s="255">
        <f>_xlfn.IFERROR(L110*G110,0)</f>
        <v>0</v>
      </c>
      <c r="N110" s="256"/>
      <c r="O110" s="258"/>
      <c r="P110" t="s" s="258">
        <v>179</v>
      </c>
      <c r="Q110" s="258"/>
      <c r="R110" s="257"/>
      <c r="S110" s="364"/>
      <c r="T110" s="375"/>
      <c r="U110" s="257"/>
      <c r="V110" s="256"/>
      <c r="W110" s="376"/>
      <c r="X110" s="377"/>
      <c r="Y110" s="377"/>
      <c r="Z110" s="378"/>
      <c r="AA110" s="230"/>
    </row>
    <row r="111" ht="65" customHeight="1" hidden="1">
      <c r="A111" s="245">
        <f>A110+1</f>
        <v>15</v>
      </c>
      <c r="B111" t="s" s="362">
        <v>99</v>
      </c>
      <c r="C111" s="362"/>
      <c r="D111" s="363"/>
      <c r="E111" s="364"/>
      <c r="F111" s="364"/>
      <c r="G111" s="250"/>
      <c r="H111" s="250"/>
      <c r="I111" s="251"/>
      <c r="J111" s="252"/>
      <c r="K111" t="s" s="253">
        <v>100</v>
      </c>
      <c r="L111" s="254"/>
      <c r="M111" s="255">
        <f>_xlfn.IFERROR(L111*G111,0)</f>
        <v>0</v>
      </c>
      <c r="N111" s="256"/>
      <c r="O111" s="258"/>
      <c r="P111" t="s" s="258">
        <v>179</v>
      </c>
      <c r="Q111" s="258"/>
      <c r="R111" s="257"/>
      <c r="S111" s="364"/>
      <c r="T111" s="375"/>
      <c r="U111" s="257"/>
      <c r="V111" s="256"/>
      <c r="W111" s="376"/>
      <c r="X111" s="377"/>
      <c r="Y111" s="377"/>
      <c r="Z111" s="378"/>
      <c r="AA111" s="230"/>
    </row>
    <row r="112" ht="65" customHeight="1" hidden="1">
      <c r="A112" s="245">
        <f>A111+1</f>
        <v>16</v>
      </c>
      <c r="B112" t="s" s="362">
        <v>99</v>
      </c>
      <c r="C112" s="362"/>
      <c r="D112" s="363"/>
      <c r="E112" s="364"/>
      <c r="F112" s="364"/>
      <c r="G112" s="250"/>
      <c r="H112" s="250"/>
      <c r="I112" s="251"/>
      <c r="J112" s="252"/>
      <c r="K112" t="s" s="253">
        <v>100</v>
      </c>
      <c r="L112" s="254"/>
      <c r="M112" s="255">
        <f>_xlfn.IFERROR(L112*G112,0)</f>
        <v>0</v>
      </c>
      <c r="N112" s="256"/>
      <c r="O112" s="258"/>
      <c r="P112" t="s" s="258">
        <v>179</v>
      </c>
      <c r="Q112" s="258"/>
      <c r="R112" s="257"/>
      <c r="S112" s="364"/>
      <c r="T112" s="375"/>
      <c r="U112" s="257"/>
      <c r="V112" s="256"/>
      <c r="W112" s="376"/>
      <c r="X112" s="377"/>
      <c r="Y112" s="377"/>
      <c r="Z112" s="378"/>
      <c r="AA112" s="230"/>
    </row>
    <row r="113" ht="65" customHeight="1" hidden="1">
      <c r="A113" s="245">
        <f>A112+1</f>
        <v>17</v>
      </c>
      <c r="B113" t="s" s="362">
        <v>99</v>
      </c>
      <c r="C113" s="362"/>
      <c r="D113" s="363"/>
      <c r="E113" s="364"/>
      <c r="F113" s="364"/>
      <c r="G113" s="250"/>
      <c r="H113" s="250"/>
      <c r="I113" s="251"/>
      <c r="J113" s="252"/>
      <c r="K113" t="s" s="253">
        <v>100</v>
      </c>
      <c r="L113" s="254"/>
      <c r="M113" s="255">
        <f>_xlfn.IFERROR(L113*G113,0)</f>
        <v>0</v>
      </c>
      <c r="N113" s="256"/>
      <c r="O113" s="258"/>
      <c r="P113" t="s" s="258">
        <v>179</v>
      </c>
      <c r="Q113" s="258"/>
      <c r="R113" s="257"/>
      <c r="S113" s="364"/>
      <c r="T113" s="375"/>
      <c r="U113" s="257"/>
      <c r="V113" s="256"/>
      <c r="W113" s="376"/>
      <c r="X113" s="377"/>
      <c r="Y113" s="377"/>
      <c r="Z113" s="378"/>
      <c r="AA113" s="230"/>
    </row>
    <row r="114" ht="65" customHeight="1" hidden="1">
      <c r="A114" s="245">
        <f>A113+1</f>
        <v>18</v>
      </c>
      <c r="B114" t="s" s="362">
        <v>99</v>
      </c>
      <c r="C114" s="362"/>
      <c r="D114" s="363"/>
      <c r="E114" s="364"/>
      <c r="F114" s="364"/>
      <c r="G114" s="250"/>
      <c r="H114" s="250"/>
      <c r="I114" s="251"/>
      <c r="J114" s="252"/>
      <c r="K114" t="s" s="253">
        <v>100</v>
      </c>
      <c r="L114" s="254"/>
      <c r="M114" s="255">
        <f>_xlfn.IFERROR(L114*G114,0)</f>
        <v>0</v>
      </c>
      <c r="N114" s="256"/>
      <c r="O114" s="258"/>
      <c r="P114" t="s" s="258">
        <v>180</v>
      </c>
      <c r="Q114" s="258"/>
      <c r="R114" s="257"/>
      <c r="S114" s="364"/>
      <c r="T114" s="375"/>
      <c r="U114" s="257"/>
      <c r="V114" s="256"/>
      <c r="W114" s="376"/>
      <c r="X114" s="377"/>
      <c r="Y114" s="377"/>
      <c r="Z114" s="378"/>
      <c r="AA114" s="230"/>
    </row>
    <row r="115" ht="65" customHeight="1" hidden="1">
      <c r="A115" s="245">
        <f>A114+1</f>
        <v>19</v>
      </c>
      <c r="B115" t="s" s="362">
        <v>99</v>
      </c>
      <c r="C115" s="362"/>
      <c r="D115" s="363"/>
      <c r="E115" s="364"/>
      <c r="F115" s="364"/>
      <c r="G115" s="250"/>
      <c r="H115" s="250"/>
      <c r="I115" s="251"/>
      <c r="J115" s="252"/>
      <c r="K115" t="s" s="253">
        <v>100</v>
      </c>
      <c r="L115" s="254"/>
      <c r="M115" s="255">
        <f>_xlfn.IFERROR(L115*G115,0)</f>
        <v>0</v>
      </c>
      <c r="N115" s="256"/>
      <c r="O115" s="258"/>
      <c r="P115" t="s" s="258">
        <v>180</v>
      </c>
      <c r="Q115" s="258"/>
      <c r="R115" s="257"/>
      <c r="S115" s="364"/>
      <c r="T115" s="375"/>
      <c r="U115" s="257"/>
      <c r="V115" s="256"/>
      <c r="W115" s="376"/>
      <c r="X115" s="377"/>
      <c r="Y115" s="377"/>
      <c r="Z115" s="378"/>
      <c r="AA115" s="230"/>
    </row>
    <row r="116" ht="65" customHeight="1" hidden="1">
      <c r="A116" s="245">
        <f>A115+1</f>
        <v>20</v>
      </c>
      <c r="B116" t="s" s="362">
        <v>99</v>
      </c>
      <c r="C116" s="362"/>
      <c r="D116" s="363"/>
      <c r="E116" s="364"/>
      <c r="F116" s="364"/>
      <c r="G116" s="250"/>
      <c r="H116" s="250"/>
      <c r="I116" s="251"/>
      <c r="J116" s="252"/>
      <c r="K116" t="s" s="253">
        <v>100</v>
      </c>
      <c r="L116" s="254"/>
      <c r="M116" s="255">
        <f>_xlfn.IFERROR(L116*G116,0)</f>
        <v>0</v>
      </c>
      <c r="N116" s="256"/>
      <c r="O116" s="258"/>
      <c r="P116" t="s" s="258">
        <v>181</v>
      </c>
      <c r="Q116" s="258"/>
      <c r="R116" s="257"/>
      <c r="S116" s="364"/>
      <c r="T116" s="375"/>
      <c r="U116" s="257"/>
      <c r="V116" s="256"/>
      <c r="W116" s="376"/>
      <c r="X116" s="377"/>
      <c r="Y116" s="377"/>
      <c r="Z116" s="378"/>
      <c r="AA116" s="230"/>
    </row>
    <row r="117" ht="65" customHeight="1" hidden="1">
      <c r="A117" s="245">
        <f>A116+1</f>
        <v>21</v>
      </c>
      <c r="B117" t="s" s="362">
        <v>99</v>
      </c>
      <c r="C117" s="362"/>
      <c r="D117" s="363"/>
      <c r="E117" s="364"/>
      <c r="F117" s="364"/>
      <c r="G117" s="250"/>
      <c r="H117" s="250"/>
      <c r="I117" s="251"/>
      <c r="J117" s="252"/>
      <c r="K117" t="s" s="253">
        <v>100</v>
      </c>
      <c r="L117" s="254"/>
      <c r="M117" s="255">
        <f>_xlfn.IFERROR(L117*G117,0)</f>
        <v>0</v>
      </c>
      <c r="N117" s="256"/>
      <c r="O117" s="258"/>
      <c r="P117" t="s" s="258">
        <v>180</v>
      </c>
      <c r="Q117" s="258"/>
      <c r="R117" s="257"/>
      <c r="S117" s="364"/>
      <c r="T117" s="375"/>
      <c r="U117" s="257"/>
      <c r="V117" s="256"/>
      <c r="W117" s="376"/>
      <c r="X117" s="377"/>
      <c r="Y117" s="377"/>
      <c r="Z117" s="378"/>
      <c r="AA117" s="230"/>
    </row>
    <row r="118" ht="65" customHeight="1" hidden="1">
      <c r="A118" s="245">
        <f>A117+1</f>
        <v>22</v>
      </c>
      <c r="B118" t="s" s="362">
        <v>99</v>
      </c>
      <c r="C118" s="362"/>
      <c r="D118" s="363"/>
      <c r="E118" s="364"/>
      <c r="F118" s="364"/>
      <c r="G118" s="250"/>
      <c r="H118" s="250"/>
      <c r="I118" s="251"/>
      <c r="J118" s="252"/>
      <c r="K118" t="s" s="253">
        <v>100</v>
      </c>
      <c r="L118" s="254"/>
      <c r="M118" s="255">
        <f>_xlfn.IFERROR(L118*G118,0)</f>
        <v>0</v>
      </c>
      <c r="N118" s="256"/>
      <c r="O118" s="258"/>
      <c r="P118" t="s" s="258">
        <v>195</v>
      </c>
      <c r="Q118" s="258"/>
      <c r="R118" s="257"/>
      <c r="S118" s="364"/>
      <c r="T118" s="375"/>
      <c r="U118" s="257"/>
      <c r="V118" s="256"/>
      <c r="W118" s="376"/>
      <c r="X118" s="377"/>
      <c r="Y118" s="377"/>
      <c r="Z118" s="378"/>
      <c r="AA118" s="230"/>
    </row>
    <row r="119" ht="65" customHeight="1" hidden="1">
      <c r="A119" s="245">
        <f>A118+1</f>
        <v>23</v>
      </c>
      <c r="B119" t="s" s="362">
        <v>99</v>
      </c>
      <c r="C119" s="362"/>
      <c r="D119" s="363"/>
      <c r="E119" s="364"/>
      <c r="F119" s="364"/>
      <c r="G119" s="250"/>
      <c r="H119" s="250"/>
      <c r="I119" s="251"/>
      <c r="J119" s="252"/>
      <c r="K119" t="s" s="253">
        <v>100</v>
      </c>
      <c r="L119" s="254"/>
      <c r="M119" s="255">
        <f>_xlfn.IFERROR(L119*G119,0)</f>
        <v>0</v>
      </c>
      <c r="N119" s="256"/>
      <c r="O119" s="258"/>
      <c r="P119" t="s" s="258">
        <v>180</v>
      </c>
      <c r="Q119" s="258"/>
      <c r="R119" s="257"/>
      <c r="S119" s="364"/>
      <c r="T119" s="375"/>
      <c r="U119" s="257"/>
      <c r="V119" s="256"/>
      <c r="W119" s="376"/>
      <c r="X119" s="377"/>
      <c r="Y119" s="377"/>
      <c r="Z119" s="378"/>
      <c r="AA119" s="230"/>
    </row>
    <row r="120" ht="65" customHeight="1" hidden="1">
      <c r="A120" s="245">
        <f>A119+1</f>
        <v>24</v>
      </c>
      <c r="B120" t="s" s="362">
        <v>99</v>
      </c>
      <c r="C120" s="362"/>
      <c r="D120" s="363"/>
      <c r="E120" s="364"/>
      <c r="F120" s="364"/>
      <c r="G120" s="250"/>
      <c r="H120" s="250"/>
      <c r="I120" s="251"/>
      <c r="J120" s="252"/>
      <c r="K120" t="s" s="253">
        <v>100</v>
      </c>
      <c r="L120" s="254"/>
      <c r="M120" s="255">
        <f>_xlfn.IFERROR(L120*G120,0)</f>
        <v>0</v>
      </c>
      <c r="N120" s="256"/>
      <c r="O120" s="258"/>
      <c r="P120" t="s" s="258">
        <v>180</v>
      </c>
      <c r="Q120" s="258"/>
      <c r="R120" s="257"/>
      <c r="S120" s="364"/>
      <c r="T120" s="375"/>
      <c r="U120" s="257"/>
      <c r="V120" s="256"/>
      <c r="W120" s="376"/>
      <c r="X120" s="377"/>
      <c r="Y120" s="377"/>
      <c r="Z120" s="378"/>
      <c r="AA120" s="230"/>
    </row>
    <row r="121" ht="65" customHeight="1" hidden="1">
      <c r="A121" s="245">
        <f>A120+1</f>
        <v>25</v>
      </c>
      <c r="B121" t="s" s="362">
        <v>99</v>
      </c>
      <c r="C121" s="362"/>
      <c r="D121" s="363"/>
      <c r="E121" s="364"/>
      <c r="F121" s="364"/>
      <c r="G121" s="250"/>
      <c r="H121" s="250"/>
      <c r="I121" s="251"/>
      <c r="J121" s="252"/>
      <c r="K121" t="s" s="253">
        <v>100</v>
      </c>
      <c r="L121" s="254"/>
      <c r="M121" s="255">
        <f>_xlfn.IFERROR(L121*G121,0)</f>
        <v>0</v>
      </c>
      <c r="N121" s="256"/>
      <c r="O121" s="258"/>
      <c r="P121" t="s" s="258">
        <v>180</v>
      </c>
      <c r="Q121" s="258"/>
      <c r="R121" s="257"/>
      <c r="S121" s="364"/>
      <c r="T121" s="375"/>
      <c r="U121" s="257"/>
      <c r="V121" s="256"/>
      <c r="W121" s="376"/>
      <c r="X121" s="377"/>
      <c r="Y121" s="377"/>
      <c r="Z121" s="378"/>
      <c r="AA121" s="230"/>
    </row>
    <row r="122" ht="65" customHeight="1" hidden="1">
      <c r="A122" s="245">
        <f>A121+1</f>
        <v>26</v>
      </c>
      <c r="B122" t="s" s="362">
        <v>99</v>
      </c>
      <c r="C122" s="362"/>
      <c r="D122" s="363"/>
      <c r="E122" s="364"/>
      <c r="F122" s="364"/>
      <c r="G122" s="250"/>
      <c r="H122" s="250"/>
      <c r="I122" s="251"/>
      <c r="J122" s="252"/>
      <c r="K122" t="s" s="253">
        <v>100</v>
      </c>
      <c r="L122" s="254"/>
      <c r="M122" s="255">
        <f>_xlfn.IFERROR(L122*G122,0)</f>
        <v>0</v>
      </c>
      <c r="N122" s="256"/>
      <c r="O122" s="258"/>
      <c r="P122" t="s" s="258">
        <v>180</v>
      </c>
      <c r="Q122" s="258"/>
      <c r="R122" s="257"/>
      <c r="S122" s="364"/>
      <c r="T122" s="375"/>
      <c r="U122" s="257"/>
      <c r="V122" s="256"/>
      <c r="W122" s="376"/>
      <c r="X122" s="377"/>
      <c r="Y122" s="377"/>
      <c r="Z122" s="378"/>
      <c r="AA122" s="230"/>
    </row>
    <row r="123" ht="14.7" customHeight="1">
      <c r="A123" s="290"/>
      <c r="B123" t="s" s="379">
        <f>IF(SUM(B103:B122)&gt;0,"","n.a.")</f>
      </c>
      <c r="C123" s="287"/>
      <c r="D123" s="287"/>
      <c r="E123" s="291"/>
      <c r="F123" s="287"/>
      <c r="G123" s="292"/>
      <c r="H123" s="292"/>
      <c r="I123" s="293"/>
      <c r="J123" s="380"/>
      <c r="K123" s="284"/>
      <c r="L123" s="296"/>
      <c r="M123" s="297"/>
      <c r="N123" s="18"/>
      <c r="O123" s="287"/>
      <c r="P123" s="287"/>
      <c r="Q123" s="287"/>
      <c r="R123" s="287"/>
      <c r="S123" s="287"/>
      <c r="T123" s="287"/>
      <c r="U123" s="287"/>
      <c r="V123" s="18"/>
      <c r="W123" t="s" s="299">
        <f>W$10</f>
        <v>108</v>
      </c>
      <c r="X123" s="300"/>
      <c r="Y123" s="300"/>
      <c r="Z123" s="300"/>
      <c r="AA123" s="176"/>
    </row>
    <row r="124" ht="40" customHeight="1">
      <c r="A124" s="277"/>
      <c r="B124" t="s" s="387">
        <f>IF(SUM(B125:B144)&gt;0,"Imkereierzeugnisse &amp;  	Brotaufstriche","n.a. Imkereierzeugnisse &amp; Brotaufstriche")</f>
        <v>196</v>
      </c>
      <c r="C124" s="349"/>
      <c r="D124" t="s" s="350">
        <f>D$11</f>
        <v>136</v>
      </c>
      <c r="E124" t="s" s="350">
        <f>E$11</f>
        <v>137</v>
      </c>
      <c r="F124" t="s" s="350">
        <f>F$11</f>
        <v>138</v>
      </c>
      <c r="G124" t="s" s="350">
        <f>G$11</f>
        <v>139</v>
      </c>
      <c r="H124" t="s" s="350">
        <f>H$11</f>
        <v>140</v>
      </c>
      <c r="I124" t="s" s="350">
        <f>I$11</f>
        <v>141</v>
      </c>
      <c r="J124" t="s" s="351">
        <f>J$11</f>
        <v>142</v>
      </c>
      <c r="K124" t="s" s="304">
        <f>K$11</f>
        <v>117</v>
      </c>
      <c r="L124" t="s" s="352">
        <f>L$11</f>
        <v>143</v>
      </c>
      <c r="M124" t="s" s="353">
        <f>M$11</f>
        <v>144</v>
      </c>
      <c r="N124" s="354">
        <f>N$11</f>
        <v>0</v>
      </c>
      <c r="O124" t="s" s="355">
        <f>O$11</f>
        <v>145</v>
      </c>
      <c r="P124" t="s" s="350">
        <f>P$11</f>
        <v>146</v>
      </c>
      <c r="Q124" t="s" s="350">
        <f>Q$11</f>
        <v>147</v>
      </c>
      <c r="R124" t="s" s="350">
        <f>R$11</f>
        <v>148</v>
      </c>
      <c r="S124" t="s" s="350">
        <f>S$11</f>
        <v>149</v>
      </c>
      <c r="T124" t="s" s="356">
        <f>T$11</f>
        <v>150</v>
      </c>
      <c r="U124" t="s" s="357">
        <f>U$11</f>
        <v>151</v>
      </c>
      <c r="V124" s="226"/>
      <c r="W124" t="s" s="358">
        <f>W$11</f>
        <v>152</v>
      </c>
      <c r="X124" t="s" s="359">
        <f>X$11</f>
        <v>153</v>
      </c>
      <c r="Y124" t="s" s="359">
        <f>Y$11</f>
        <v>154</v>
      </c>
      <c r="Z124" t="s" s="360">
        <f>Z$11</f>
        <v>155</v>
      </c>
      <c r="AA124" s="230"/>
    </row>
    <row r="125" ht="65" customHeight="1">
      <c r="A125" s="245">
        <f>97-COUNTIF(B13:B122,"n.a.")</f>
        <v>10</v>
      </c>
      <c r="B125" s="361">
        <v>20</v>
      </c>
      <c r="C125" t="s" s="362">
        <v>197</v>
      </c>
      <c r="D125" t="s" s="363">
        <v>198</v>
      </c>
      <c r="E125" t="s" s="364">
        <v>199</v>
      </c>
      <c r="F125" t="s" s="364">
        <v>100</v>
      </c>
      <c r="G125" s="249">
        <v>285.131783</v>
      </c>
      <c r="H125" s="249">
        <v>35.641472875</v>
      </c>
      <c r="I125" s="251">
        <v>0.505029633964026</v>
      </c>
      <c r="J125" s="252"/>
      <c r="K125" t="s" s="253">
        <v>100</v>
      </c>
      <c r="L125" s="254"/>
      <c r="M125" s="255">
        <f>_xlfn.IFERROR(L125*G125,0)</f>
        <v>0</v>
      </c>
      <c r="N125" s="256"/>
      <c r="O125" t="s" s="258">
        <v>178</v>
      </c>
      <c r="P125" t="s" s="258">
        <v>103</v>
      </c>
      <c r="Q125" t="s" s="258">
        <v>31</v>
      </c>
      <c r="R125" t="s" s="258">
        <v>200</v>
      </c>
      <c r="S125" t="s" s="364">
        <v>201</v>
      </c>
      <c r="T125" t="s" s="364"/>
      <c r="U125" t="s" s="258"/>
      <c r="V125" s="256"/>
      <c r="W125" t="s" s="365">
        <v>162</v>
      </c>
      <c r="X125" t="s" s="366"/>
      <c r="Y125" t="s" s="366">
        <v>162</v>
      </c>
      <c r="Z125" t="s" s="367"/>
      <c r="AA125" s="230"/>
    </row>
    <row r="126" ht="65" customHeight="1">
      <c r="A126" s="245">
        <f>A125+1</f>
        <v>11</v>
      </c>
      <c r="B126" s="361">
        <v>21</v>
      </c>
      <c r="C126" t="s" s="362">
        <v>202</v>
      </c>
      <c r="D126" t="s" s="363">
        <v>203</v>
      </c>
      <c r="E126" t="s" s="364">
        <v>204</v>
      </c>
      <c r="F126" t="s" s="364">
        <v>100</v>
      </c>
      <c r="G126" s="249">
        <v>240.8771546</v>
      </c>
      <c r="H126" s="249">
        <v>50.1827405416665</v>
      </c>
      <c r="I126" s="251">
        <v>0.478252079120169</v>
      </c>
      <c r="J126" s="252"/>
      <c r="K126" t="s" s="253">
        <v>100</v>
      </c>
      <c r="L126" s="254"/>
      <c r="M126" s="255">
        <f>_xlfn.IFERROR(L126*G126,0)</f>
        <v>0</v>
      </c>
      <c r="N126" s="256"/>
      <c r="O126" t="s" s="258">
        <v>205</v>
      </c>
      <c r="P126" t="s" s="258">
        <v>103</v>
      </c>
      <c r="Q126" t="s" s="258">
        <v>31</v>
      </c>
      <c r="R126" t="s" s="258">
        <v>200</v>
      </c>
      <c r="S126" t="s" s="364">
        <v>188</v>
      </c>
      <c r="T126" t="s" s="364"/>
      <c r="U126" t="s" s="258"/>
      <c r="V126" s="256"/>
      <c r="W126" t="s" s="372">
        <v>162</v>
      </c>
      <c r="X126" t="s" s="373"/>
      <c r="Y126" t="s" s="373">
        <v>162</v>
      </c>
      <c r="Z126" t="s" s="374"/>
      <c r="AA126" s="230"/>
    </row>
    <row r="127" ht="65" customHeight="1" hidden="1">
      <c r="A127" s="245">
        <f>A126+1</f>
        <v>12</v>
      </c>
      <c r="B127" t="s" s="362">
        <v>99</v>
      </c>
      <c r="C127" s="362"/>
      <c r="D127" s="363"/>
      <c r="E127" s="364"/>
      <c r="F127" s="364"/>
      <c r="G127" s="250"/>
      <c r="H127" s="250"/>
      <c r="I127" s="251"/>
      <c r="J127" s="252"/>
      <c r="K127" t="s" s="253">
        <v>100</v>
      </c>
      <c r="L127" s="254"/>
      <c r="M127" s="255">
        <f>_xlfn.IFERROR(L127*G127,0)</f>
        <v>0</v>
      </c>
      <c r="N127" s="256"/>
      <c r="O127" s="258"/>
      <c r="P127" t="s" s="258">
        <v>179</v>
      </c>
      <c r="Q127" s="258"/>
      <c r="R127" s="257"/>
      <c r="S127" s="364"/>
      <c r="T127" s="375"/>
      <c r="U127" s="257"/>
      <c r="V127" s="256"/>
      <c r="W127" s="376"/>
      <c r="X127" s="377"/>
      <c r="Y127" s="377"/>
      <c r="Z127" s="378"/>
      <c r="AA127" s="230"/>
    </row>
    <row r="128" ht="65" customHeight="1" hidden="1">
      <c r="A128" s="245">
        <f>A127+1</f>
        <v>13</v>
      </c>
      <c r="B128" t="s" s="362">
        <v>99</v>
      </c>
      <c r="C128" s="362"/>
      <c r="D128" s="363"/>
      <c r="E128" s="364"/>
      <c r="F128" s="364"/>
      <c r="G128" s="250"/>
      <c r="H128" s="250"/>
      <c r="I128" s="251"/>
      <c r="J128" s="252"/>
      <c r="K128" t="s" s="253">
        <v>100</v>
      </c>
      <c r="L128" s="254"/>
      <c r="M128" s="255">
        <f>_xlfn.IFERROR(L128*G128,0)</f>
        <v>0</v>
      </c>
      <c r="N128" s="256"/>
      <c r="O128" s="258"/>
      <c r="P128" t="s" s="258">
        <v>179</v>
      </c>
      <c r="Q128" s="258"/>
      <c r="R128" s="257"/>
      <c r="S128" s="364"/>
      <c r="T128" s="375"/>
      <c r="U128" s="257"/>
      <c r="V128" s="256"/>
      <c r="W128" s="376"/>
      <c r="X128" s="377"/>
      <c r="Y128" s="377"/>
      <c r="Z128" s="378"/>
      <c r="AA128" s="230"/>
    </row>
    <row r="129" ht="65" customHeight="1" hidden="1">
      <c r="A129" s="245">
        <f>A128+1</f>
        <v>14</v>
      </c>
      <c r="B129" t="s" s="362">
        <v>99</v>
      </c>
      <c r="C129" s="362"/>
      <c r="D129" s="363"/>
      <c r="E129" s="364"/>
      <c r="F129" s="364"/>
      <c r="G129" s="250"/>
      <c r="H129" s="250"/>
      <c r="I129" s="251"/>
      <c r="J129" s="252"/>
      <c r="K129" t="s" s="253">
        <v>100</v>
      </c>
      <c r="L129" s="254"/>
      <c r="M129" s="255">
        <f>_xlfn.IFERROR(L129*G129,0)</f>
        <v>0</v>
      </c>
      <c r="N129" s="256"/>
      <c r="O129" s="258"/>
      <c r="P129" t="s" s="258">
        <v>179</v>
      </c>
      <c r="Q129" s="258"/>
      <c r="R129" s="257"/>
      <c r="S129" s="364"/>
      <c r="T129" s="375"/>
      <c r="U129" s="257"/>
      <c r="V129" s="256"/>
      <c r="W129" s="376"/>
      <c r="X129" s="377"/>
      <c r="Y129" s="377"/>
      <c r="Z129" s="378"/>
      <c r="AA129" s="230"/>
    </row>
    <row r="130" ht="65" customHeight="1" hidden="1">
      <c r="A130" s="245">
        <f>A129+1</f>
        <v>15</v>
      </c>
      <c r="B130" t="s" s="362">
        <v>99</v>
      </c>
      <c r="C130" s="362"/>
      <c r="D130" s="363"/>
      <c r="E130" s="364"/>
      <c r="F130" s="364"/>
      <c r="G130" s="250"/>
      <c r="H130" s="250"/>
      <c r="I130" s="251"/>
      <c r="J130" s="252"/>
      <c r="K130" t="s" s="253">
        <v>100</v>
      </c>
      <c r="L130" s="254"/>
      <c r="M130" s="255">
        <f>_xlfn.IFERROR(L130*G130,0)</f>
        <v>0</v>
      </c>
      <c r="N130" s="256"/>
      <c r="O130" s="258"/>
      <c r="P130" t="s" s="258">
        <v>179</v>
      </c>
      <c r="Q130" s="258"/>
      <c r="R130" s="257"/>
      <c r="S130" s="364"/>
      <c r="T130" s="375"/>
      <c r="U130" s="257"/>
      <c r="V130" s="256"/>
      <c r="W130" s="376"/>
      <c r="X130" s="377"/>
      <c r="Y130" s="377"/>
      <c r="Z130" s="378"/>
      <c r="AA130" s="230"/>
    </row>
    <row r="131" ht="65" customHeight="1" hidden="1">
      <c r="A131" s="245">
        <f>A130+1</f>
        <v>16</v>
      </c>
      <c r="B131" t="s" s="362">
        <v>99</v>
      </c>
      <c r="C131" s="362"/>
      <c r="D131" s="363"/>
      <c r="E131" s="364"/>
      <c r="F131" s="375"/>
      <c r="G131" s="250"/>
      <c r="H131" s="250"/>
      <c r="I131" s="251"/>
      <c r="J131" s="252"/>
      <c r="K131" t="s" s="253">
        <v>100</v>
      </c>
      <c r="L131" s="254"/>
      <c r="M131" s="255">
        <f>_xlfn.IFERROR(L131*G131,0)</f>
        <v>0</v>
      </c>
      <c r="N131" s="256"/>
      <c r="O131" s="257"/>
      <c r="P131" t="s" s="258">
        <v>179</v>
      </c>
      <c r="Q131" s="257"/>
      <c r="R131" s="388"/>
      <c r="S131" s="375"/>
      <c r="T131" s="375"/>
      <c r="U131" s="257"/>
      <c r="V131" s="256"/>
      <c r="W131" s="389"/>
      <c r="X131" s="390"/>
      <c r="Y131" s="390"/>
      <c r="Z131" s="391"/>
      <c r="AA131" s="230"/>
    </row>
    <row r="132" ht="65" customHeight="1" hidden="1">
      <c r="A132" s="245">
        <f>A131+1</f>
        <v>17</v>
      </c>
      <c r="B132" t="s" s="362">
        <v>99</v>
      </c>
      <c r="C132" s="362"/>
      <c r="D132" s="363"/>
      <c r="E132" s="364"/>
      <c r="F132" s="364"/>
      <c r="G132" s="250"/>
      <c r="H132" s="250"/>
      <c r="I132" s="251"/>
      <c r="J132" s="252"/>
      <c r="K132" t="s" s="253">
        <v>100</v>
      </c>
      <c r="L132" s="254"/>
      <c r="M132" s="255">
        <f>_xlfn.IFERROR(L132*G132,0)</f>
        <v>0</v>
      </c>
      <c r="N132" s="256"/>
      <c r="O132" s="258"/>
      <c r="P132" t="s" s="258">
        <v>179</v>
      </c>
      <c r="Q132" s="258"/>
      <c r="R132" s="257"/>
      <c r="S132" s="364"/>
      <c r="T132" s="375"/>
      <c r="U132" s="257"/>
      <c r="V132" s="256"/>
      <c r="W132" s="376"/>
      <c r="X132" s="377"/>
      <c r="Y132" s="377"/>
      <c r="Z132" s="378"/>
      <c r="AA132" s="230"/>
    </row>
    <row r="133" ht="65" customHeight="1" hidden="1">
      <c r="A133" s="245">
        <f>A132+1</f>
        <v>18</v>
      </c>
      <c r="B133" t="s" s="362">
        <v>99</v>
      </c>
      <c r="C133" s="362"/>
      <c r="D133" s="363"/>
      <c r="E133" s="364"/>
      <c r="F133" s="364"/>
      <c r="G133" s="250"/>
      <c r="H133" s="250"/>
      <c r="I133" s="251"/>
      <c r="J133" s="252"/>
      <c r="K133" t="s" s="253">
        <v>100</v>
      </c>
      <c r="L133" s="254"/>
      <c r="M133" s="255">
        <f>_xlfn.IFERROR(L133*G133,0)</f>
        <v>0</v>
      </c>
      <c r="N133" s="256"/>
      <c r="O133" s="258"/>
      <c r="P133" t="s" s="258">
        <v>180</v>
      </c>
      <c r="Q133" s="258"/>
      <c r="R133" s="257"/>
      <c r="S133" s="364"/>
      <c r="T133" s="375"/>
      <c r="U133" s="257"/>
      <c r="V133" s="256"/>
      <c r="W133" s="376"/>
      <c r="X133" s="377"/>
      <c r="Y133" s="377"/>
      <c r="Z133" s="378"/>
      <c r="AA133" s="230"/>
    </row>
    <row r="134" ht="65" customHeight="1" hidden="1">
      <c r="A134" s="245">
        <f>A133+1</f>
        <v>19</v>
      </c>
      <c r="B134" t="s" s="362">
        <v>99</v>
      </c>
      <c r="C134" s="362"/>
      <c r="D134" s="363"/>
      <c r="E134" s="364"/>
      <c r="F134" s="364"/>
      <c r="G134" s="250"/>
      <c r="H134" s="250"/>
      <c r="I134" s="251"/>
      <c r="J134" s="252"/>
      <c r="K134" t="s" s="253">
        <v>100</v>
      </c>
      <c r="L134" s="254"/>
      <c r="M134" s="255">
        <f>_xlfn.IFERROR(L134*G134,0)</f>
        <v>0</v>
      </c>
      <c r="N134" s="256"/>
      <c r="O134" s="258"/>
      <c r="P134" t="s" s="258">
        <v>180</v>
      </c>
      <c r="Q134" s="258"/>
      <c r="R134" s="257"/>
      <c r="S134" s="364"/>
      <c r="T134" s="375"/>
      <c r="U134" s="257"/>
      <c r="V134" s="256"/>
      <c r="W134" s="376"/>
      <c r="X134" s="377"/>
      <c r="Y134" s="377"/>
      <c r="Z134" s="378"/>
      <c r="AA134" s="230"/>
    </row>
    <row r="135" ht="65" customHeight="1" hidden="1">
      <c r="A135" s="245">
        <f>A134+1</f>
        <v>20</v>
      </c>
      <c r="B135" t="s" s="362">
        <v>99</v>
      </c>
      <c r="C135" s="362"/>
      <c r="D135" s="363"/>
      <c r="E135" s="364"/>
      <c r="F135" s="364"/>
      <c r="G135" s="250"/>
      <c r="H135" s="250"/>
      <c r="I135" s="251"/>
      <c r="J135" s="252"/>
      <c r="K135" t="s" s="253">
        <v>100</v>
      </c>
      <c r="L135" s="254"/>
      <c r="M135" s="255">
        <f>_xlfn.IFERROR(L135*G135,0)</f>
        <v>0</v>
      </c>
      <c r="N135" s="256"/>
      <c r="O135" s="258"/>
      <c r="P135" t="s" s="258">
        <v>181</v>
      </c>
      <c r="Q135" s="258"/>
      <c r="R135" s="257"/>
      <c r="S135" s="364"/>
      <c r="T135" s="375"/>
      <c r="U135" s="257"/>
      <c r="V135" s="256"/>
      <c r="W135" s="376"/>
      <c r="X135" s="377"/>
      <c r="Y135" s="377"/>
      <c r="Z135" s="378"/>
      <c r="AA135" s="230"/>
    </row>
    <row r="136" ht="65" customHeight="1" hidden="1">
      <c r="A136" s="245">
        <f>A135+1</f>
        <v>21</v>
      </c>
      <c r="B136" t="s" s="362">
        <v>99</v>
      </c>
      <c r="C136" s="362"/>
      <c r="D136" s="363"/>
      <c r="E136" s="364"/>
      <c r="F136" s="364"/>
      <c r="G136" s="250"/>
      <c r="H136" s="250"/>
      <c r="I136" s="251"/>
      <c r="J136" s="252"/>
      <c r="K136" t="s" s="253">
        <v>100</v>
      </c>
      <c r="L136" s="254"/>
      <c r="M136" s="255">
        <f>_xlfn.IFERROR(L136*G136,0)</f>
        <v>0</v>
      </c>
      <c r="N136" s="256"/>
      <c r="O136" s="258"/>
      <c r="P136" t="s" s="258">
        <v>180</v>
      </c>
      <c r="Q136" s="258"/>
      <c r="R136" s="257"/>
      <c r="S136" s="364"/>
      <c r="T136" s="375"/>
      <c r="U136" s="257"/>
      <c r="V136" s="256"/>
      <c r="W136" s="376"/>
      <c r="X136" s="377"/>
      <c r="Y136" s="377"/>
      <c r="Z136" s="378"/>
      <c r="AA136" s="230"/>
    </row>
    <row r="137" ht="65" customHeight="1" hidden="1">
      <c r="A137" s="245">
        <f>A136+1</f>
        <v>22</v>
      </c>
      <c r="B137" t="s" s="362">
        <v>99</v>
      </c>
      <c r="C137" s="362"/>
      <c r="D137" s="363"/>
      <c r="E137" s="364"/>
      <c r="F137" s="364"/>
      <c r="G137" s="250"/>
      <c r="H137" s="250"/>
      <c r="I137" s="251"/>
      <c r="J137" s="252"/>
      <c r="K137" t="s" s="253">
        <v>100</v>
      </c>
      <c r="L137" s="254"/>
      <c r="M137" s="255">
        <f>_xlfn.IFERROR(L137*G137,0)</f>
        <v>0</v>
      </c>
      <c r="N137" s="256"/>
      <c r="O137" s="258"/>
      <c r="P137" t="s" s="258">
        <v>195</v>
      </c>
      <c r="Q137" s="258"/>
      <c r="R137" s="257"/>
      <c r="S137" s="364"/>
      <c r="T137" s="375"/>
      <c r="U137" s="257"/>
      <c r="V137" s="256"/>
      <c r="W137" s="376"/>
      <c r="X137" s="377"/>
      <c r="Y137" s="377"/>
      <c r="Z137" s="378"/>
      <c r="AA137" s="230"/>
    </row>
    <row r="138" ht="65" customHeight="1" hidden="1">
      <c r="A138" s="245">
        <f>A137+1</f>
        <v>23</v>
      </c>
      <c r="B138" t="s" s="362">
        <v>99</v>
      </c>
      <c r="C138" s="362"/>
      <c r="D138" s="363"/>
      <c r="E138" s="364"/>
      <c r="F138" s="364"/>
      <c r="G138" s="250"/>
      <c r="H138" s="250"/>
      <c r="I138" s="251"/>
      <c r="J138" s="252"/>
      <c r="K138" t="s" s="253">
        <v>100</v>
      </c>
      <c r="L138" s="254"/>
      <c r="M138" s="255">
        <f>_xlfn.IFERROR(L138*G138,0)</f>
        <v>0</v>
      </c>
      <c r="N138" s="256"/>
      <c r="O138" s="258"/>
      <c r="P138" t="s" s="258">
        <v>180</v>
      </c>
      <c r="Q138" s="258"/>
      <c r="R138" s="257"/>
      <c r="S138" s="364"/>
      <c r="T138" s="375"/>
      <c r="U138" s="257"/>
      <c r="V138" s="256"/>
      <c r="W138" s="376"/>
      <c r="X138" s="377"/>
      <c r="Y138" s="377"/>
      <c r="Z138" s="378"/>
      <c r="AA138" s="230"/>
    </row>
    <row r="139" ht="65" customHeight="1" hidden="1">
      <c r="A139" s="245">
        <f>A138+1</f>
        <v>24</v>
      </c>
      <c r="B139" t="s" s="362">
        <v>99</v>
      </c>
      <c r="C139" s="362"/>
      <c r="D139" s="363"/>
      <c r="E139" s="364"/>
      <c r="F139" s="364"/>
      <c r="G139" s="250"/>
      <c r="H139" s="250"/>
      <c r="I139" s="251"/>
      <c r="J139" s="252"/>
      <c r="K139" t="s" s="253">
        <v>100</v>
      </c>
      <c r="L139" s="254"/>
      <c r="M139" s="255">
        <f>_xlfn.IFERROR(L139*G139,0)</f>
        <v>0</v>
      </c>
      <c r="N139" s="256"/>
      <c r="O139" s="258"/>
      <c r="P139" t="s" s="258">
        <v>180</v>
      </c>
      <c r="Q139" s="258"/>
      <c r="R139" s="257"/>
      <c r="S139" s="364"/>
      <c r="T139" s="375"/>
      <c r="U139" s="257"/>
      <c r="V139" s="256"/>
      <c r="W139" s="376"/>
      <c r="X139" s="377"/>
      <c r="Y139" s="377"/>
      <c r="Z139" s="378"/>
      <c r="AA139" s="230"/>
    </row>
    <row r="140" ht="65" customHeight="1" hidden="1">
      <c r="A140" s="245">
        <f>A139+1</f>
        <v>25</v>
      </c>
      <c r="B140" t="s" s="362">
        <v>99</v>
      </c>
      <c r="C140" s="362"/>
      <c r="D140" s="363"/>
      <c r="E140" s="364"/>
      <c r="F140" s="364"/>
      <c r="G140" s="250"/>
      <c r="H140" s="250"/>
      <c r="I140" s="251"/>
      <c r="J140" s="252"/>
      <c r="K140" t="s" s="253">
        <v>100</v>
      </c>
      <c r="L140" s="254"/>
      <c r="M140" s="255">
        <f>_xlfn.IFERROR(L140*G140,0)</f>
        <v>0</v>
      </c>
      <c r="N140" s="256"/>
      <c r="O140" s="258"/>
      <c r="P140" t="s" s="258">
        <v>180</v>
      </c>
      <c r="Q140" s="258"/>
      <c r="R140" s="257"/>
      <c r="S140" s="364"/>
      <c r="T140" s="375"/>
      <c r="U140" s="257"/>
      <c r="V140" s="256"/>
      <c r="W140" s="376"/>
      <c r="X140" s="377"/>
      <c r="Y140" s="377"/>
      <c r="Z140" s="378"/>
      <c r="AA140" s="230"/>
    </row>
    <row r="141" ht="65" customHeight="1" hidden="1">
      <c r="A141" s="245">
        <f>A140+1</f>
        <v>26</v>
      </c>
      <c r="B141" t="s" s="362">
        <v>99</v>
      </c>
      <c r="C141" s="362"/>
      <c r="D141" s="363"/>
      <c r="E141" s="364"/>
      <c r="F141" s="364"/>
      <c r="G141" s="250"/>
      <c r="H141" s="250"/>
      <c r="I141" s="251"/>
      <c r="J141" s="252"/>
      <c r="K141" t="s" s="253">
        <v>100</v>
      </c>
      <c r="L141" s="254"/>
      <c r="M141" s="255">
        <f>_xlfn.IFERROR(L141*G141,0)</f>
        <v>0</v>
      </c>
      <c r="N141" s="256"/>
      <c r="O141" s="258"/>
      <c r="P141" t="s" s="258">
        <v>180</v>
      </c>
      <c r="Q141" s="258"/>
      <c r="R141" s="257"/>
      <c r="S141" s="364"/>
      <c r="T141" s="375"/>
      <c r="U141" s="257"/>
      <c r="V141" s="256"/>
      <c r="W141" s="376"/>
      <c r="X141" s="377"/>
      <c r="Y141" s="377"/>
      <c r="Z141" s="378"/>
      <c r="AA141" s="230"/>
    </row>
    <row r="142" ht="65" customHeight="1" hidden="1">
      <c r="A142" s="245">
        <f>A141+1</f>
        <v>27</v>
      </c>
      <c r="B142" t="s" s="362">
        <v>99</v>
      </c>
      <c r="C142" s="362"/>
      <c r="D142" s="363"/>
      <c r="E142" s="364"/>
      <c r="F142" s="364"/>
      <c r="G142" s="250"/>
      <c r="H142" s="250"/>
      <c r="I142" s="251"/>
      <c r="J142" s="252"/>
      <c r="K142" t="s" s="253">
        <v>100</v>
      </c>
      <c r="L142" s="254"/>
      <c r="M142" s="255">
        <f>_xlfn.IFERROR(L142*G142,0)</f>
        <v>0</v>
      </c>
      <c r="N142" s="256"/>
      <c r="O142" s="258"/>
      <c r="P142" t="s" s="258">
        <v>206</v>
      </c>
      <c r="Q142" s="258"/>
      <c r="R142" s="257"/>
      <c r="S142" s="364"/>
      <c r="T142" s="375"/>
      <c r="U142" s="257"/>
      <c r="V142" s="256"/>
      <c r="W142" s="376"/>
      <c r="X142" s="377"/>
      <c r="Y142" s="377"/>
      <c r="Z142" s="378"/>
      <c r="AA142" s="230"/>
    </row>
    <row r="143" ht="65" customHeight="1" hidden="1">
      <c r="A143" s="245">
        <f>A142+1</f>
        <v>28</v>
      </c>
      <c r="B143" t="s" s="362">
        <v>99</v>
      </c>
      <c r="C143" s="362"/>
      <c r="D143" s="363"/>
      <c r="E143" s="364"/>
      <c r="F143" s="364"/>
      <c r="G143" s="250"/>
      <c r="H143" s="250"/>
      <c r="I143" s="251"/>
      <c r="J143" s="252"/>
      <c r="K143" t="s" s="253">
        <v>100</v>
      </c>
      <c r="L143" s="254"/>
      <c r="M143" s="255">
        <f>_xlfn.IFERROR(L143*G143,0)</f>
        <v>0</v>
      </c>
      <c r="N143" s="256"/>
      <c r="O143" s="258"/>
      <c r="P143" t="s" s="258">
        <v>207</v>
      </c>
      <c r="Q143" s="258"/>
      <c r="R143" s="257"/>
      <c r="S143" s="364"/>
      <c r="T143" s="375"/>
      <c r="U143" s="257"/>
      <c r="V143" s="256"/>
      <c r="W143" s="376"/>
      <c r="X143" s="377"/>
      <c r="Y143" s="377"/>
      <c r="Z143" s="378"/>
      <c r="AA143" s="230"/>
    </row>
    <row r="144" ht="65" customHeight="1" hidden="1">
      <c r="A144" s="245">
        <f>A143+1</f>
        <v>29</v>
      </c>
      <c r="B144" t="s" s="362">
        <v>99</v>
      </c>
      <c r="C144" s="362"/>
      <c r="D144" s="363"/>
      <c r="E144" s="364"/>
      <c r="F144" s="364"/>
      <c r="G144" s="250"/>
      <c r="H144" s="250"/>
      <c r="I144" s="251"/>
      <c r="J144" s="252"/>
      <c r="K144" t="s" s="253">
        <v>100</v>
      </c>
      <c r="L144" s="254"/>
      <c r="M144" s="255">
        <f>_xlfn.IFERROR(L144*G144,0)</f>
        <v>0</v>
      </c>
      <c r="N144" s="256"/>
      <c r="O144" s="258"/>
      <c r="P144" t="s" s="258">
        <v>208</v>
      </c>
      <c r="Q144" s="258"/>
      <c r="R144" s="257"/>
      <c r="S144" s="364"/>
      <c r="T144" s="375"/>
      <c r="U144" s="257"/>
      <c r="V144" s="256"/>
      <c r="W144" s="376"/>
      <c r="X144" s="377"/>
      <c r="Y144" s="377"/>
      <c r="Z144" s="378"/>
      <c r="AA144" s="230"/>
    </row>
    <row r="145" ht="15" customHeight="1">
      <c r="A145" s="290"/>
      <c r="B145" t="s" s="379">
        <f>IF(SUM(B125:B144)&gt;0,"","n.a.")</f>
      </c>
      <c r="C145" s="287"/>
      <c r="D145" s="287"/>
      <c r="E145" s="291"/>
      <c r="F145" s="287"/>
      <c r="G145" s="292"/>
      <c r="H145" s="292"/>
      <c r="I145" s="293"/>
      <c r="J145" s="380"/>
      <c r="K145" s="284"/>
      <c r="L145" s="296"/>
      <c r="M145" s="297"/>
      <c r="N145" s="18"/>
      <c r="O145" s="287"/>
      <c r="P145" s="287"/>
      <c r="Q145" s="287"/>
      <c r="R145" s="287"/>
      <c r="S145" s="287"/>
      <c r="T145" s="287"/>
      <c r="U145" s="287"/>
      <c r="V145" s="18"/>
      <c r="W145" t="s" s="299">
        <f>W$10</f>
        <v>108</v>
      </c>
      <c r="X145" s="300"/>
      <c r="Y145" s="300"/>
      <c r="Z145" s="300"/>
      <c r="AA145" s="176"/>
    </row>
    <row r="146" ht="40" customHeight="1" hidden="1">
      <c r="A146" s="277"/>
      <c r="B146" t="s" s="387">
        <f>IF(SUM(B147:B166)&gt;0,"Fruchtzubereitungen &amp;  Marmeladen ","n.a. Fruchtzubereitungen &amp;  Marmeladen ")</f>
        <v>209</v>
      </c>
      <c r="C146" s="349"/>
      <c r="D146" t="s" s="350">
        <f>D$11</f>
        <v>136</v>
      </c>
      <c r="E146" t="s" s="350">
        <f>E$11</f>
        <v>137</v>
      </c>
      <c r="F146" t="s" s="350">
        <f>F$11</f>
        <v>138</v>
      </c>
      <c r="G146" t="s" s="350">
        <f>G$11</f>
        <v>139</v>
      </c>
      <c r="H146" t="s" s="350">
        <f>H$11</f>
        <v>140</v>
      </c>
      <c r="I146" t="s" s="350">
        <f>I$11</f>
        <v>141</v>
      </c>
      <c r="J146" t="s" s="351">
        <f>J$11</f>
        <v>142</v>
      </c>
      <c r="K146" t="s" s="304">
        <f>K$11</f>
        <v>117</v>
      </c>
      <c r="L146" t="s" s="353">
        <f>L$11</f>
        <v>210</v>
      </c>
      <c r="M146" t="s" s="353">
        <f>M$11</f>
        <v>144</v>
      </c>
      <c r="N146" s="354">
        <f>N$11</f>
        <v>0</v>
      </c>
      <c r="O146" t="s" s="355">
        <f>O$11</f>
        <v>145</v>
      </c>
      <c r="P146" t="s" s="350">
        <f>P$11</f>
        <v>146</v>
      </c>
      <c r="Q146" t="s" s="350">
        <f>Q$11</f>
        <v>147</v>
      </c>
      <c r="R146" t="s" s="350">
        <f>R$11</f>
        <v>148</v>
      </c>
      <c r="S146" t="s" s="350">
        <f>S$11</f>
        <v>149</v>
      </c>
      <c r="T146" t="s" s="356">
        <f>T$11</f>
        <v>150</v>
      </c>
      <c r="U146" t="s" s="357">
        <f>U$11</f>
        <v>151</v>
      </c>
      <c r="V146" s="226"/>
      <c r="W146" t="s" s="358">
        <f>W$11</f>
        <v>152</v>
      </c>
      <c r="X146" t="s" s="359">
        <f>X$11</f>
        <v>153</v>
      </c>
      <c r="Y146" t="s" s="359">
        <f>Y$11</f>
        <v>154</v>
      </c>
      <c r="Z146" t="s" s="360">
        <f>Z$11</f>
        <v>155</v>
      </c>
      <c r="AA146" s="230"/>
    </row>
    <row r="147" ht="65" customHeight="1" hidden="1">
      <c r="A147" s="245">
        <f>117-COUNTIF(B13:B144,"n.a.")</f>
        <v>12</v>
      </c>
      <c r="B147" t="s" s="362">
        <v>99</v>
      </c>
      <c r="C147" s="362"/>
      <c r="D147" s="363"/>
      <c r="E147" s="364"/>
      <c r="F147" s="364"/>
      <c r="G147" s="250"/>
      <c r="H147" s="250"/>
      <c r="I147" s="251"/>
      <c r="J147" s="252"/>
      <c r="K147" t="s" s="253">
        <v>100</v>
      </c>
      <c r="L147" s="254"/>
      <c r="M147" s="255">
        <f>_xlfn.IFERROR(L147*G147,0)</f>
        <v>0</v>
      </c>
      <c r="N147" s="256"/>
      <c r="O147" s="258"/>
      <c r="P147" t="s" s="258">
        <v>179</v>
      </c>
      <c r="Q147" s="258"/>
      <c r="R147" s="257"/>
      <c r="S147" s="364"/>
      <c r="T147" s="375"/>
      <c r="U147" s="257"/>
      <c r="V147" s="256"/>
      <c r="W147" s="376"/>
      <c r="X147" s="377"/>
      <c r="Y147" s="377"/>
      <c r="Z147" s="378"/>
      <c r="AA147" s="230"/>
    </row>
    <row r="148" ht="65" customHeight="1" hidden="1">
      <c r="A148" s="245">
        <f>A147+1</f>
        <v>13</v>
      </c>
      <c r="B148" t="s" s="362">
        <v>99</v>
      </c>
      <c r="C148" s="362"/>
      <c r="D148" s="363"/>
      <c r="E148" s="364"/>
      <c r="F148" s="364"/>
      <c r="G148" s="250"/>
      <c r="H148" s="250"/>
      <c r="I148" s="251"/>
      <c r="J148" s="252"/>
      <c r="K148" t="s" s="253">
        <v>100</v>
      </c>
      <c r="L148" s="254"/>
      <c r="M148" s="255">
        <f>_xlfn.IFERROR(L148*G148,0)</f>
        <v>0</v>
      </c>
      <c r="N148" s="256"/>
      <c r="O148" s="258"/>
      <c r="P148" t="s" s="258">
        <v>179</v>
      </c>
      <c r="Q148" s="258"/>
      <c r="R148" s="257"/>
      <c r="S148" s="364"/>
      <c r="T148" s="375"/>
      <c r="U148" s="257"/>
      <c r="V148" s="256"/>
      <c r="W148" s="376"/>
      <c r="X148" s="377"/>
      <c r="Y148" s="377"/>
      <c r="Z148" s="378"/>
      <c r="AA148" s="230"/>
    </row>
    <row r="149" ht="65" customHeight="1" hidden="1">
      <c r="A149" s="245">
        <f>A148+1</f>
        <v>14</v>
      </c>
      <c r="B149" t="s" s="362">
        <v>99</v>
      </c>
      <c r="C149" s="362"/>
      <c r="D149" s="363"/>
      <c r="E149" s="364"/>
      <c r="F149" s="364"/>
      <c r="G149" s="250"/>
      <c r="H149" s="250"/>
      <c r="I149" s="251"/>
      <c r="J149" s="252"/>
      <c r="K149" t="s" s="253">
        <v>100</v>
      </c>
      <c r="L149" s="254"/>
      <c r="M149" s="255">
        <f>_xlfn.IFERROR(L149*G149,0)</f>
        <v>0</v>
      </c>
      <c r="N149" s="256"/>
      <c r="O149" s="258"/>
      <c r="P149" t="s" s="258">
        <v>179</v>
      </c>
      <c r="Q149" s="258"/>
      <c r="R149" s="257"/>
      <c r="S149" s="364"/>
      <c r="T149" s="375"/>
      <c r="U149" s="257"/>
      <c r="V149" s="256"/>
      <c r="W149" s="376"/>
      <c r="X149" s="377"/>
      <c r="Y149" s="377"/>
      <c r="Z149" s="378"/>
      <c r="AA149" s="230"/>
    </row>
    <row r="150" ht="65" customHeight="1" hidden="1">
      <c r="A150" s="245">
        <f>A149+1</f>
        <v>15</v>
      </c>
      <c r="B150" t="s" s="362">
        <v>99</v>
      </c>
      <c r="C150" s="362"/>
      <c r="D150" s="363"/>
      <c r="E150" s="364"/>
      <c r="F150" s="364"/>
      <c r="G150" s="250"/>
      <c r="H150" s="250"/>
      <c r="I150" s="251"/>
      <c r="J150" s="252"/>
      <c r="K150" t="s" s="253">
        <v>100</v>
      </c>
      <c r="L150" s="254"/>
      <c r="M150" s="255">
        <f>_xlfn.IFERROR(L150*G150,0)</f>
        <v>0</v>
      </c>
      <c r="N150" s="256"/>
      <c r="O150" s="258"/>
      <c r="P150" t="s" s="258">
        <v>179</v>
      </c>
      <c r="Q150" s="258"/>
      <c r="R150" s="257"/>
      <c r="S150" s="364"/>
      <c r="T150" s="375"/>
      <c r="U150" s="257"/>
      <c r="V150" s="256"/>
      <c r="W150" s="376"/>
      <c r="X150" s="377"/>
      <c r="Y150" s="377"/>
      <c r="Z150" s="378"/>
      <c r="AA150" s="230"/>
    </row>
    <row r="151" ht="65" customHeight="1" hidden="1">
      <c r="A151" s="245">
        <f>A150+1</f>
        <v>16</v>
      </c>
      <c r="B151" t="s" s="362">
        <v>99</v>
      </c>
      <c r="C151" s="362"/>
      <c r="D151" s="363"/>
      <c r="E151" s="364"/>
      <c r="F151" s="364"/>
      <c r="G151" s="250"/>
      <c r="H151" s="250"/>
      <c r="I151" s="251"/>
      <c r="J151" s="252"/>
      <c r="K151" t="s" s="253">
        <v>100</v>
      </c>
      <c r="L151" s="254"/>
      <c r="M151" s="255">
        <f>_xlfn.IFERROR(L151*G151,0)</f>
        <v>0</v>
      </c>
      <c r="N151" s="256"/>
      <c r="O151" s="258"/>
      <c r="P151" t="s" s="258">
        <v>179</v>
      </c>
      <c r="Q151" s="258"/>
      <c r="R151" s="257"/>
      <c r="S151" s="364"/>
      <c r="T151" s="375"/>
      <c r="U151" s="257"/>
      <c r="V151" s="256"/>
      <c r="W151" s="376"/>
      <c r="X151" s="377"/>
      <c r="Y151" s="377"/>
      <c r="Z151" s="378"/>
      <c r="AA151" s="230"/>
    </row>
    <row r="152" ht="65" customHeight="1" hidden="1">
      <c r="A152" s="245">
        <f>A151+1</f>
        <v>17</v>
      </c>
      <c r="B152" t="s" s="362">
        <v>99</v>
      </c>
      <c r="C152" s="362"/>
      <c r="D152" s="363"/>
      <c r="E152" s="364"/>
      <c r="F152" s="364"/>
      <c r="G152" s="250"/>
      <c r="H152" s="250"/>
      <c r="I152" s="251"/>
      <c r="J152" s="252"/>
      <c r="K152" t="s" s="253">
        <v>100</v>
      </c>
      <c r="L152" s="254"/>
      <c r="M152" s="255">
        <f>_xlfn.IFERROR(L152*G152,0)</f>
        <v>0</v>
      </c>
      <c r="N152" s="256"/>
      <c r="O152" s="258"/>
      <c r="P152" t="s" s="258">
        <v>179</v>
      </c>
      <c r="Q152" s="258"/>
      <c r="R152" s="257"/>
      <c r="S152" s="364"/>
      <c r="T152" s="375"/>
      <c r="U152" s="257"/>
      <c r="V152" s="256"/>
      <c r="W152" s="376"/>
      <c r="X152" s="377"/>
      <c r="Y152" s="377"/>
      <c r="Z152" s="378"/>
      <c r="AA152" s="230"/>
    </row>
    <row r="153" ht="65" customHeight="1" hidden="1">
      <c r="A153" s="245">
        <f>A152+1</f>
        <v>18</v>
      </c>
      <c r="B153" t="s" s="362">
        <v>99</v>
      </c>
      <c r="C153" s="362"/>
      <c r="D153" s="363"/>
      <c r="E153" s="364"/>
      <c r="F153" s="364"/>
      <c r="G153" s="250"/>
      <c r="H153" s="250"/>
      <c r="I153" s="251"/>
      <c r="J153" s="252"/>
      <c r="K153" t="s" s="253">
        <v>100</v>
      </c>
      <c r="L153" s="254"/>
      <c r="M153" s="255">
        <f>_xlfn.IFERROR(L153*G153,0)</f>
        <v>0</v>
      </c>
      <c r="N153" s="256"/>
      <c r="O153" s="258"/>
      <c r="P153" t="s" s="258">
        <v>180</v>
      </c>
      <c r="Q153" s="258"/>
      <c r="R153" s="257"/>
      <c r="S153" s="364"/>
      <c r="T153" s="375"/>
      <c r="U153" s="257"/>
      <c r="V153" s="256"/>
      <c r="W153" s="376"/>
      <c r="X153" s="377"/>
      <c r="Y153" s="377"/>
      <c r="Z153" s="378"/>
      <c r="AA153" s="230"/>
    </row>
    <row r="154" ht="65" customHeight="1" hidden="1">
      <c r="A154" s="245">
        <f>A153+1</f>
        <v>19</v>
      </c>
      <c r="B154" t="s" s="362">
        <v>99</v>
      </c>
      <c r="C154" s="362"/>
      <c r="D154" s="363"/>
      <c r="E154" s="364"/>
      <c r="F154" s="364"/>
      <c r="G154" s="250"/>
      <c r="H154" s="250"/>
      <c r="I154" s="251"/>
      <c r="J154" s="252"/>
      <c r="K154" t="s" s="253">
        <v>100</v>
      </c>
      <c r="L154" s="254"/>
      <c r="M154" s="255">
        <f>_xlfn.IFERROR(L154*G154,0)</f>
        <v>0</v>
      </c>
      <c r="N154" s="256"/>
      <c r="O154" s="258"/>
      <c r="P154" t="s" s="258">
        <v>180</v>
      </c>
      <c r="Q154" s="258"/>
      <c r="R154" s="257"/>
      <c r="S154" s="364"/>
      <c r="T154" s="375"/>
      <c r="U154" s="257"/>
      <c r="V154" s="256"/>
      <c r="W154" s="376"/>
      <c r="X154" s="377"/>
      <c r="Y154" s="377"/>
      <c r="Z154" s="378"/>
      <c r="AA154" s="230"/>
    </row>
    <row r="155" ht="65" customHeight="1" hidden="1">
      <c r="A155" s="245">
        <f>A154+1</f>
        <v>20</v>
      </c>
      <c r="B155" t="s" s="362">
        <v>99</v>
      </c>
      <c r="C155" s="362"/>
      <c r="D155" s="363"/>
      <c r="E155" s="364"/>
      <c r="F155" s="364"/>
      <c r="G155" s="250"/>
      <c r="H155" s="250"/>
      <c r="I155" s="251"/>
      <c r="J155" s="252"/>
      <c r="K155" t="s" s="253">
        <v>100</v>
      </c>
      <c r="L155" s="254"/>
      <c r="M155" s="255">
        <f>_xlfn.IFERROR(L155*G155,0)</f>
        <v>0</v>
      </c>
      <c r="N155" s="256"/>
      <c r="O155" s="258"/>
      <c r="P155" t="s" s="258">
        <v>181</v>
      </c>
      <c r="Q155" s="258"/>
      <c r="R155" s="257"/>
      <c r="S155" s="364"/>
      <c r="T155" s="375"/>
      <c r="U155" s="257"/>
      <c r="V155" s="256"/>
      <c r="W155" s="376"/>
      <c r="X155" s="377"/>
      <c r="Y155" s="377"/>
      <c r="Z155" s="378"/>
      <c r="AA155" s="230"/>
    </row>
    <row r="156" ht="65" customHeight="1" hidden="1">
      <c r="A156" s="245">
        <f>A155+1</f>
        <v>21</v>
      </c>
      <c r="B156" t="s" s="362">
        <v>99</v>
      </c>
      <c r="C156" s="362"/>
      <c r="D156" s="363"/>
      <c r="E156" s="364"/>
      <c r="F156" s="364"/>
      <c r="G156" s="250"/>
      <c r="H156" s="250"/>
      <c r="I156" s="251"/>
      <c r="J156" s="252"/>
      <c r="K156" t="s" s="253">
        <v>100</v>
      </c>
      <c r="L156" s="254"/>
      <c r="M156" s="255">
        <f>_xlfn.IFERROR(L156*G156,0)</f>
        <v>0</v>
      </c>
      <c r="N156" s="256"/>
      <c r="O156" s="258"/>
      <c r="P156" t="s" s="258">
        <v>180</v>
      </c>
      <c r="Q156" s="258"/>
      <c r="R156" s="257"/>
      <c r="S156" s="364"/>
      <c r="T156" s="375"/>
      <c r="U156" s="257"/>
      <c r="V156" s="256"/>
      <c r="W156" s="376"/>
      <c r="X156" s="377"/>
      <c r="Y156" s="377"/>
      <c r="Z156" s="378"/>
      <c r="AA156" s="230"/>
    </row>
    <row r="157" ht="65" customHeight="1" hidden="1">
      <c r="A157" s="245">
        <f>A156+1</f>
        <v>22</v>
      </c>
      <c r="B157" t="s" s="362">
        <v>99</v>
      </c>
      <c r="C157" s="362"/>
      <c r="D157" s="363"/>
      <c r="E157" s="364"/>
      <c r="F157" s="364"/>
      <c r="G157" s="250"/>
      <c r="H157" s="250"/>
      <c r="I157" s="251"/>
      <c r="J157" s="252"/>
      <c r="K157" t="s" s="253">
        <v>100</v>
      </c>
      <c r="L157" s="254"/>
      <c r="M157" s="255">
        <f>_xlfn.IFERROR(L157*G157,0)</f>
        <v>0</v>
      </c>
      <c r="N157" s="256"/>
      <c r="O157" s="258"/>
      <c r="P157" t="s" s="258">
        <v>195</v>
      </c>
      <c r="Q157" s="258"/>
      <c r="R157" s="257"/>
      <c r="S157" s="364"/>
      <c r="T157" s="375"/>
      <c r="U157" s="257"/>
      <c r="V157" s="256"/>
      <c r="W157" s="376"/>
      <c r="X157" s="377"/>
      <c r="Y157" s="377"/>
      <c r="Z157" s="378"/>
      <c r="AA157" s="230"/>
    </row>
    <row r="158" ht="65" customHeight="1" hidden="1">
      <c r="A158" s="245">
        <f>A157+1</f>
        <v>23</v>
      </c>
      <c r="B158" t="s" s="362">
        <v>99</v>
      </c>
      <c r="C158" s="362"/>
      <c r="D158" s="363"/>
      <c r="E158" s="364"/>
      <c r="F158" s="364"/>
      <c r="G158" s="250"/>
      <c r="H158" s="250"/>
      <c r="I158" s="251"/>
      <c r="J158" s="252"/>
      <c r="K158" t="s" s="253">
        <v>100</v>
      </c>
      <c r="L158" s="254"/>
      <c r="M158" s="255">
        <f>_xlfn.IFERROR(L158*G158,0)</f>
        <v>0</v>
      </c>
      <c r="N158" s="256"/>
      <c r="O158" s="258"/>
      <c r="P158" t="s" s="258">
        <v>180</v>
      </c>
      <c r="Q158" s="258"/>
      <c r="R158" s="257"/>
      <c r="S158" s="364"/>
      <c r="T158" s="375"/>
      <c r="U158" s="257"/>
      <c r="V158" s="256"/>
      <c r="W158" s="376"/>
      <c r="X158" s="377"/>
      <c r="Y158" s="377"/>
      <c r="Z158" s="378"/>
      <c r="AA158" s="230"/>
    </row>
    <row r="159" ht="65" customHeight="1" hidden="1">
      <c r="A159" s="245">
        <f>A158+1</f>
        <v>24</v>
      </c>
      <c r="B159" t="s" s="362">
        <v>99</v>
      </c>
      <c r="C159" s="362"/>
      <c r="D159" s="363"/>
      <c r="E159" s="364"/>
      <c r="F159" s="364"/>
      <c r="G159" s="250"/>
      <c r="H159" s="250"/>
      <c r="I159" s="251"/>
      <c r="J159" s="252"/>
      <c r="K159" t="s" s="253">
        <v>100</v>
      </c>
      <c r="L159" s="254"/>
      <c r="M159" s="255">
        <f>_xlfn.IFERROR(L159*G159,0)</f>
        <v>0</v>
      </c>
      <c r="N159" s="256"/>
      <c r="O159" s="258"/>
      <c r="P159" t="s" s="258">
        <v>180</v>
      </c>
      <c r="Q159" s="258"/>
      <c r="R159" s="257"/>
      <c r="S159" s="364"/>
      <c r="T159" s="375"/>
      <c r="U159" s="257"/>
      <c r="V159" s="256"/>
      <c r="W159" s="376"/>
      <c r="X159" s="377"/>
      <c r="Y159" s="377"/>
      <c r="Z159" s="378"/>
      <c r="AA159" s="230"/>
    </row>
    <row r="160" ht="65" customHeight="1" hidden="1">
      <c r="A160" s="245">
        <f>A159+1</f>
        <v>25</v>
      </c>
      <c r="B160" t="s" s="362">
        <v>99</v>
      </c>
      <c r="C160" s="362"/>
      <c r="D160" s="363"/>
      <c r="E160" s="364"/>
      <c r="F160" s="364"/>
      <c r="G160" s="250"/>
      <c r="H160" s="250"/>
      <c r="I160" s="251"/>
      <c r="J160" s="252"/>
      <c r="K160" t="s" s="253">
        <v>100</v>
      </c>
      <c r="L160" s="254"/>
      <c r="M160" s="255">
        <f>_xlfn.IFERROR(L160*G160,0)</f>
        <v>0</v>
      </c>
      <c r="N160" s="256"/>
      <c r="O160" s="258"/>
      <c r="P160" t="s" s="258">
        <v>180</v>
      </c>
      <c r="Q160" s="258"/>
      <c r="R160" s="257"/>
      <c r="S160" s="364"/>
      <c r="T160" s="375"/>
      <c r="U160" s="257"/>
      <c r="V160" s="256"/>
      <c r="W160" s="376"/>
      <c r="X160" s="377"/>
      <c r="Y160" s="377"/>
      <c r="Z160" s="378"/>
      <c r="AA160" s="230"/>
    </row>
    <row r="161" ht="65" customHeight="1" hidden="1">
      <c r="A161" s="245">
        <f>A160+1</f>
        <v>26</v>
      </c>
      <c r="B161" t="s" s="362">
        <v>99</v>
      </c>
      <c r="C161" s="362"/>
      <c r="D161" s="363"/>
      <c r="E161" s="364"/>
      <c r="F161" s="364"/>
      <c r="G161" s="250"/>
      <c r="H161" s="250"/>
      <c r="I161" s="251"/>
      <c r="J161" s="252"/>
      <c r="K161" t="s" s="253">
        <v>100</v>
      </c>
      <c r="L161" s="254"/>
      <c r="M161" s="255">
        <f>_xlfn.IFERROR(L161*G161,0)</f>
        <v>0</v>
      </c>
      <c r="N161" s="256"/>
      <c r="O161" s="258"/>
      <c r="P161" t="s" s="258">
        <v>180</v>
      </c>
      <c r="Q161" s="258"/>
      <c r="R161" s="257"/>
      <c r="S161" s="364"/>
      <c r="T161" s="375"/>
      <c r="U161" s="257"/>
      <c r="V161" s="256"/>
      <c r="W161" s="376"/>
      <c r="X161" s="377"/>
      <c r="Y161" s="377"/>
      <c r="Z161" s="378"/>
      <c r="AA161" s="230"/>
    </row>
    <row r="162" ht="65" customHeight="1" hidden="1">
      <c r="A162" s="245">
        <f>A161+1</f>
        <v>27</v>
      </c>
      <c r="B162" t="s" s="362">
        <v>99</v>
      </c>
      <c r="C162" s="362"/>
      <c r="D162" s="363"/>
      <c r="E162" s="364"/>
      <c r="F162" s="364"/>
      <c r="G162" s="250"/>
      <c r="H162" s="250"/>
      <c r="I162" s="251"/>
      <c r="J162" s="252"/>
      <c r="K162" t="s" s="253">
        <v>100</v>
      </c>
      <c r="L162" s="254"/>
      <c r="M162" s="255">
        <f>_xlfn.IFERROR(L162*G162,0)</f>
        <v>0</v>
      </c>
      <c r="N162" s="256"/>
      <c r="O162" s="258"/>
      <c r="P162" t="s" s="258">
        <v>206</v>
      </c>
      <c r="Q162" s="258"/>
      <c r="R162" s="257"/>
      <c r="S162" s="364"/>
      <c r="T162" s="375"/>
      <c r="U162" s="257"/>
      <c r="V162" s="256"/>
      <c r="W162" s="376"/>
      <c r="X162" s="377"/>
      <c r="Y162" s="377"/>
      <c r="Z162" s="378"/>
      <c r="AA162" s="230"/>
    </row>
    <row r="163" ht="65" customHeight="1" hidden="1">
      <c r="A163" s="245">
        <f>A162+1</f>
        <v>28</v>
      </c>
      <c r="B163" t="s" s="362">
        <v>99</v>
      </c>
      <c r="C163" s="362"/>
      <c r="D163" s="363"/>
      <c r="E163" s="364"/>
      <c r="F163" s="364"/>
      <c r="G163" s="250"/>
      <c r="H163" s="250"/>
      <c r="I163" s="251"/>
      <c r="J163" s="252"/>
      <c r="K163" t="s" s="253">
        <v>100</v>
      </c>
      <c r="L163" s="254"/>
      <c r="M163" s="255">
        <f>_xlfn.IFERROR(L163*G163,0)</f>
        <v>0</v>
      </c>
      <c r="N163" s="256"/>
      <c r="O163" s="258"/>
      <c r="P163" t="s" s="258">
        <v>207</v>
      </c>
      <c r="Q163" s="258"/>
      <c r="R163" s="257"/>
      <c r="S163" s="364"/>
      <c r="T163" s="375"/>
      <c r="U163" s="257"/>
      <c r="V163" s="256"/>
      <c r="W163" s="376"/>
      <c r="X163" s="377"/>
      <c r="Y163" s="377"/>
      <c r="Z163" s="378"/>
      <c r="AA163" s="230"/>
    </row>
    <row r="164" ht="65" customHeight="1" hidden="1">
      <c r="A164" s="245">
        <f>A163+1</f>
        <v>29</v>
      </c>
      <c r="B164" t="s" s="362">
        <v>99</v>
      </c>
      <c r="C164" s="362"/>
      <c r="D164" s="363"/>
      <c r="E164" s="364"/>
      <c r="F164" s="364"/>
      <c r="G164" s="250"/>
      <c r="H164" s="250"/>
      <c r="I164" s="251"/>
      <c r="J164" s="252"/>
      <c r="K164" t="s" s="253">
        <v>100</v>
      </c>
      <c r="L164" s="254"/>
      <c r="M164" s="255">
        <f>_xlfn.IFERROR(L164*G164,0)</f>
        <v>0</v>
      </c>
      <c r="N164" s="256"/>
      <c r="O164" s="258"/>
      <c r="P164" t="s" s="258">
        <v>208</v>
      </c>
      <c r="Q164" s="258"/>
      <c r="R164" s="257"/>
      <c r="S164" s="364"/>
      <c r="T164" s="375"/>
      <c r="U164" s="257"/>
      <c r="V164" s="256"/>
      <c r="W164" s="376"/>
      <c r="X164" s="377"/>
      <c r="Y164" s="377"/>
      <c r="Z164" s="378"/>
      <c r="AA164" s="230"/>
    </row>
    <row r="165" ht="65" customHeight="1" hidden="1">
      <c r="A165" s="245">
        <f>A164+1</f>
        <v>30</v>
      </c>
      <c r="B165" t="s" s="362">
        <v>99</v>
      </c>
      <c r="C165" s="362"/>
      <c r="D165" s="363"/>
      <c r="E165" s="364"/>
      <c r="F165" s="364"/>
      <c r="G165" s="250"/>
      <c r="H165" s="250"/>
      <c r="I165" s="251"/>
      <c r="J165" s="252"/>
      <c r="K165" t="s" s="253">
        <v>100</v>
      </c>
      <c r="L165" s="254"/>
      <c r="M165" s="255">
        <f>_xlfn.IFERROR(L165*G165,0)</f>
        <v>0</v>
      </c>
      <c r="N165" s="256"/>
      <c r="O165" s="258"/>
      <c r="P165" t="s" s="258">
        <v>211</v>
      </c>
      <c r="Q165" s="258"/>
      <c r="R165" s="257"/>
      <c r="S165" s="364"/>
      <c r="T165" s="375"/>
      <c r="U165" s="257"/>
      <c r="V165" s="256"/>
      <c r="W165" s="376"/>
      <c r="X165" s="377"/>
      <c r="Y165" s="377"/>
      <c r="Z165" s="378"/>
      <c r="AA165" s="230"/>
    </row>
    <row r="166" ht="65" customHeight="1" hidden="1">
      <c r="A166" s="245">
        <f>A165+1</f>
        <v>31</v>
      </c>
      <c r="B166" t="s" s="362">
        <v>99</v>
      </c>
      <c r="C166" s="362"/>
      <c r="D166" s="363"/>
      <c r="E166" s="364"/>
      <c r="F166" s="364"/>
      <c r="G166" s="250"/>
      <c r="H166" s="250"/>
      <c r="I166" s="251"/>
      <c r="J166" s="252"/>
      <c r="K166" t="s" s="253">
        <v>100</v>
      </c>
      <c r="L166" s="254"/>
      <c r="M166" s="255">
        <f>_xlfn.IFERROR(L166*G166,0)</f>
        <v>0</v>
      </c>
      <c r="N166" s="256"/>
      <c r="O166" s="258"/>
      <c r="P166" t="s" s="258">
        <v>211</v>
      </c>
      <c r="Q166" s="258"/>
      <c r="R166" s="257"/>
      <c r="S166" s="364"/>
      <c r="T166" s="375"/>
      <c r="U166" s="257"/>
      <c r="V166" s="256"/>
      <c r="W166" s="376"/>
      <c r="X166" s="377"/>
      <c r="Y166" s="377"/>
      <c r="Z166" s="378"/>
      <c r="AA166" s="230"/>
    </row>
    <row r="167" ht="15" customHeight="1" hidden="1">
      <c r="A167" s="290"/>
      <c r="B167" t="s" s="379">
        <f>IF(SUM(B147:B166)&gt;0,"","n.a.")</f>
        <v>99</v>
      </c>
      <c r="C167" s="392"/>
      <c r="D167" s="287"/>
      <c r="E167" s="392"/>
      <c r="F167" s="392"/>
      <c r="G167" s="393"/>
      <c r="H167" s="394"/>
      <c r="I167" s="395"/>
      <c r="J167" s="283"/>
      <c r="K167" s="396"/>
      <c r="L167" s="285"/>
      <c r="M167" s="285"/>
      <c r="N167" s="18"/>
      <c r="O167" s="392"/>
      <c r="P167" s="392"/>
      <c r="Q167" s="392"/>
      <c r="R167" s="287"/>
      <c r="S167" s="392"/>
      <c r="T167" s="287"/>
      <c r="U167" s="287"/>
      <c r="V167" s="18"/>
      <c r="W167" t="s" s="299">
        <f>W$10</f>
        <v>108</v>
      </c>
      <c r="X167" s="397"/>
      <c r="Y167" s="397"/>
      <c r="Z167" s="397"/>
      <c r="AA167" s="176"/>
    </row>
    <row r="168" ht="40" customHeight="1">
      <c r="A168" s="277"/>
      <c r="B168" t="s" s="348">
        <f>IF(SUM(B169:B188)&gt;0,"Tee und Kräuter","n.a. Tee und Kräuter")</f>
        <v>212</v>
      </c>
      <c r="C168" s="349"/>
      <c r="D168" t="s" s="350">
        <f>D$11</f>
        <v>136</v>
      </c>
      <c r="E168" t="s" s="350">
        <f>E$11</f>
        <v>137</v>
      </c>
      <c r="F168" t="s" s="350">
        <f>F$11</f>
        <v>138</v>
      </c>
      <c r="G168" t="s" s="350">
        <f>G$11</f>
        <v>139</v>
      </c>
      <c r="H168" t="s" s="350">
        <f>H$11</f>
        <v>140</v>
      </c>
      <c r="I168" t="s" s="350">
        <f>I$11</f>
        <v>141</v>
      </c>
      <c r="J168" t="s" s="351">
        <f>J$11</f>
        <v>142</v>
      </c>
      <c r="K168" t="s" s="304">
        <f>K$11</f>
        <v>117</v>
      </c>
      <c r="L168" t="s" s="352">
        <f>L$11</f>
        <v>143</v>
      </c>
      <c r="M168" t="s" s="353">
        <f>M$11</f>
        <v>144</v>
      </c>
      <c r="N168" s="354">
        <f>N$11</f>
        <v>0</v>
      </c>
      <c r="O168" t="s" s="355">
        <f>O$11</f>
        <v>145</v>
      </c>
      <c r="P168" t="s" s="350">
        <f>P$11</f>
        <v>146</v>
      </c>
      <c r="Q168" t="s" s="350">
        <f>Q$11</f>
        <v>147</v>
      </c>
      <c r="R168" t="s" s="350">
        <f>R$11</f>
        <v>148</v>
      </c>
      <c r="S168" t="s" s="350">
        <f>S$11</f>
        <v>149</v>
      </c>
      <c r="T168" t="s" s="356">
        <f>T$11</f>
        <v>150</v>
      </c>
      <c r="U168" t="s" s="357">
        <f>U$11</f>
        <v>151</v>
      </c>
      <c r="V168" s="226"/>
      <c r="W168" t="s" s="358">
        <f>W$11</f>
        <v>152</v>
      </c>
      <c r="X168" t="s" s="359">
        <f>X$11</f>
        <v>153</v>
      </c>
      <c r="Y168" t="s" s="359">
        <f>Y$11</f>
        <v>154</v>
      </c>
      <c r="Z168" t="s" s="360">
        <f>Z$11</f>
        <v>155</v>
      </c>
      <c r="AA168" s="230"/>
    </row>
    <row r="169" ht="65" customHeight="1">
      <c r="A169" s="245">
        <f>137-COUNTIF(B13:B166,"n.a.")</f>
        <v>12</v>
      </c>
      <c r="B169" s="361">
        <v>22</v>
      </c>
      <c r="C169" t="s" s="362">
        <v>213</v>
      </c>
      <c r="D169" t="s" s="363">
        <v>214</v>
      </c>
      <c r="E169" t="s" s="364">
        <v>215</v>
      </c>
      <c r="F169" t="s" s="364">
        <v>100</v>
      </c>
      <c r="G169" s="249">
        <v>22.799339125</v>
      </c>
      <c r="H169" s="249">
        <v>45.59867825</v>
      </c>
      <c r="I169" s="251">
        <v>0.39474828417861</v>
      </c>
      <c r="J169" s="252"/>
      <c r="K169" t="s" s="253">
        <v>100</v>
      </c>
      <c r="L169" s="254"/>
      <c r="M169" s="255">
        <f>_xlfn.IFERROR(L169*G169,0)</f>
        <v>0</v>
      </c>
      <c r="N169" s="256"/>
      <c r="O169" t="s" s="258">
        <v>216</v>
      </c>
      <c r="P169" t="s" s="258">
        <v>179</v>
      </c>
      <c r="Q169" t="s" s="258">
        <v>31</v>
      </c>
      <c r="R169" t="s" s="258">
        <v>160</v>
      </c>
      <c r="S169" t="s" s="364">
        <v>217</v>
      </c>
      <c r="T169" t="s" s="364"/>
      <c r="U169" t="s" s="258"/>
      <c r="V169" s="256"/>
      <c r="W169" t="s" s="365">
        <v>162</v>
      </c>
      <c r="X169" t="s" s="366"/>
      <c r="Y169" t="s" s="366">
        <v>162</v>
      </c>
      <c r="Z169" t="s" s="367">
        <v>218</v>
      </c>
      <c r="AA169" s="230"/>
    </row>
    <row r="170" ht="65" customHeight="1">
      <c r="A170" s="245">
        <f>A169+1</f>
        <v>13</v>
      </c>
      <c r="B170" s="361">
        <v>23</v>
      </c>
      <c r="C170" t="s" s="362">
        <v>219</v>
      </c>
      <c r="D170" t="s" s="363">
        <v>220</v>
      </c>
      <c r="E170" t="s" s="364">
        <v>221</v>
      </c>
      <c r="F170" t="s" s="364">
        <v>100</v>
      </c>
      <c r="G170" s="249">
        <v>47.5770053625</v>
      </c>
      <c r="H170" t="s" s="398">
        <v>222</v>
      </c>
      <c r="I170" s="251">
        <v>0.503184255032357</v>
      </c>
      <c r="J170" s="252"/>
      <c r="K170" t="s" s="253">
        <v>100</v>
      </c>
      <c r="L170" s="254"/>
      <c r="M170" s="255">
        <f>_xlfn.IFERROR(L170*G170,0)</f>
        <v>0</v>
      </c>
      <c r="N170" s="256"/>
      <c r="O170" t="s" s="258">
        <v>216</v>
      </c>
      <c r="P170" t="s" s="258">
        <v>179</v>
      </c>
      <c r="Q170" t="s" s="258">
        <v>31</v>
      </c>
      <c r="R170" t="s" s="258">
        <v>160</v>
      </c>
      <c r="S170" t="s" s="364">
        <v>217</v>
      </c>
      <c r="T170" t="s" s="364"/>
      <c r="U170" t="s" s="258"/>
      <c r="V170" s="256"/>
      <c r="W170" t="s" s="368">
        <v>162</v>
      </c>
      <c r="X170" t="s" s="369"/>
      <c r="Y170" t="s" s="369">
        <v>162</v>
      </c>
      <c r="Z170" t="s" s="370"/>
      <c r="AA170" s="230"/>
    </row>
    <row r="171" ht="65" customHeight="1">
      <c r="A171" s="245">
        <f>A170+1</f>
        <v>14</v>
      </c>
      <c r="B171" s="361">
        <v>26</v>
      </c>
      <c r="C171" t="s" s="362">
        <v>223</v>
      </c>
      <c r="D171" t="s" s="363">
        <v>224</v>
      </c>
      <c r="E171" t="s" s="364">
        <v>215</v>
      </c>
      <c r="F171" t="s" s="364">
        <v>100</v>
      </c>
      <c r="G171" s="371">
        <v>28.07543695</v>
      </c>
      <c r="H171" s="249">
        <v>56.1508739</v>
      </c>
      <c r="I171" s="251">
        <v>0.384677895458364</v>
      </c>
      <c r="J171" s="252"/>
      <c r="K171" t="s" s="253">
        <v>100</v>
      </c>
      <c r="L171" s="254"/>
      <c r="M171" s="255">
        <f>_xlfn.IFERROR(L171*G171,0)</f>
        <v>0</v>
      </c>
      <c r="N171" s="256"/>
      <c r="O171" t="s" s="258">
        <v>216</v>
      </c>
      <c r="P171" t="s" s="258">
        <v>179</v>
      </c>
      <c r="Q171" t="s" s="258">
        <v>31</v>
      </c>
      <c r="R171" t="s" s="258">
        <v>160</v>
      </c>
      <c r="S171" t="s" s="364">
        <v>217</v>
      </c>
      <c r="T171" t="s" s="364"/>
      <c r="U171" t="s" s="258"/>
      <c r="V171" s="256"/>
      <c r="W171" t="s" s="372">
        <v>162</v>
      </c>
      <c r="X171" t="s" s="373"/>
      <c r="Y171" t="s" s="373">
        <v>162</v>
      </c>
      <c r="Z171" t="s" s="374"/>
      <c r="AA171" s="230"/>
    </row>
    <row r="172" ht="65" customHeight="1" hidden="1">
      <c r="A172" s="245">
        <f>A171+1</f>
        <v>15</v>
      </c>
      <c r="B172" t="s" s="362">
        <v>99</v>
      </c>
      <c r="C172" s="362"/>
      <c r="D172" s="363"/>
      <c r="E172" s="364"/>
      <c r="F172" s="364"/>
      <c r="G172" s="250"/>
      <c r="H172" s="250"/>
      <c r="I172" s="251"/>
      <c r="J172" s="252"/>
      <c r="K172" t="s" s="253">
        <v>100</v>
      </c>
      <c r="L172" s="254"/>
      <c r="M172" s="255">
        <f>_xlfn.IFERROR(L172*G172,0)</f>
        <v>0</v>
      </c>
      <c r="N172" s="256"/>
      <c r="O172" s="258"/>
      <c r="P172" t="s" s="258">
        <v>179</v>
      </c>
      <c r="Q172" s="258"/>
      <c r="R172" s="257"/>
      <c r="S172" s="364"/>
      <c r="T172" s="375"/>
      <c r="U172" s="257"/>
      <c r="V172" s="256"/>
      <c r="W172" s="376"/>
      <c r="X172" s="377"/>
      <c r="Y172" s="377"/>
      <c r="Z172" s="378"/>
      <c r="AA172" s="230"/>
    </row>
    <row r="173" ht="65" customHeight="1" hidden="1">
      <c r="A173" s="245">
        <f>A172+1</f>
        <v>16</v>
      </c>
      <c r="B173" t="s" s="362">
        <v>99</v>
      </c>
      <c r="C173" s="362"/>
      <c r="D173" s="363"/>
      <c r="E173" s="364"/>
      <c r="F173" s="364"/>
      <c r="G173" s="250"/>
      <c r="H173" s="250"/>
      <c r="I173" s="251"/>
      <c r="J173" s="252"/>
      <c r="K173" t="s" s="253">
        <v>100</v>
      </c>
      <c r="L173" s="254"/>
      <c r="M173" s="255">
        <f>_xlfn.IFERROR(L173*G173,0)</f>
        <v>0</v>
      </c>
      <c r="N173" s="256"/>
      <c r="O173" s="258"/>
      <c r="P173" t="s" s="258">
        <v>179</v>
      </c>
      <c r="Q173" s="258"/>
      <c r="R173" s="257"/>
      <c r="S173" s="364"/>
      <c r="T173" s="375"/>
      <c r="U173" s="257"/>
      <c r="V173" s="256"/>
      <c r="W173" s="376"/>
      <c r="X173" s="377"/>
      <c r="Y173" s="377"/>
      <c r="Z173" s="378"/>
      <c r="AA173" s="230"/>
    </row>
    <row r="174" ht="65" customHeight="1" hidden="1">
      <c r="A174" s="245">
        <f>A173+1</f>
        <v>17</v>
      </c>
      <c r="B174" t="s" s="362">
        <v>99</v>
      </c>
      <c r="C174" s="362"/>
      <c r="D174" s="363"/>
      <c r="E174" s="364"/>
      <c r="F174" s="364"/>
      <c r="G174" s="250"/>
      <c r="H174" s="250"/>
      <c r="I174" s="251"/>
      <c r="J174" s="252"/>
      <c r="K174" t="s" s="253">
        <v>100</v>
      </c>
      <c r="L174" s="254"/>
      <c r="M174" s="255">
        <f>_xlfn.IFERROR(L174*G174,0)</f>
        <v>0</v>
      </c>
      <c r="N174" s="256"/>
      <c r="O174" s="258"/>
      <c r="P174" t="s" s="258">
        <v>179</v>
      </c>
      <c r="Q174" s="258"/>
      <c r="R174" s="257"/>
      <c r="S174" s="364"/>
      <c r="T174" s="375"/>
      <c r="U174" s="257"/>
      <c r="V174" s="256"/>
      <c r="W174" s="376"/>
      <c r="X174" s="377"/>
      <c r="Y174" s="377"/>
      <c r="Z174" s="378"/>
      <c r="AA174" s="230"/>
    </row>
    <row r="175" ht="65" customHeight="1" hidden="1">
      <c r="A175" s="245">
        <f>A174+1</f>
        <v>18</v>
      </c>
      <c r="B175" t="s" s="362">
        <v>99</v>
      </c>
      <c r="C175" s="362"/>
      <c r="D175" s="363"/>
      <c r="E175" s="364"/>
      <c r="F175" s="364"/>
      <c r="G175" s="250"/>
      <c r="H175" s="250"/>
      <c r="I175" s="251"/>
      <c r="J175" s="252"/>
      <c r="K175" t="s" s="253">
        <v>100</v>
      </c>
      <c r="L175" s="254"/>
      <c r="M175" s="255">
        <f>_xlfn.IFERROR(L175*G175,0)</f>
        <v>0</v>
      </c>
      <c r="N175" s="256"/>
      <c r="O175" s="258"/>
      <c r="P175" t="s" s="258">
        <v>180</v>
      </c>
      <c r="Q175" s="258"/>
      <c r="R175" s="257"/>
      <c r="S175" s="364"/>
      <c r="T175" s="375"/>
      <c r="U175" s="257"/>
      <c r="V175" s="256"/>
      <c r="W175" s="376"/>
      <c r="X175" s="377"/>
      <c r="Y175" s="377"/>
      <c r="Z175" s="378"/>
      <c r="AA175" s="230"/>
    </row>
    <row r="176" ht="65" customHeight="1" hidden="1">
      <c r="A176" s="245">
        <f>A175+1</f>
        <v>19</v>
      </c>
      <c r="B176" t="s" s="362">
        <v>99</v>
      </c>
      <c r="C176" s="362"/>
      <c r="D176" s="363"/>
      <c r="E176" s="364"/>
      <c r="F176" s="364"/>
      <c r="G176" s="250"/>
      <c r="H176" s="250"/>
      <c r="I176" s="251"/>
      <c r="J176" s="252"/>
      <c r="K176" t="s" s="253">
        <v>100</v>
      </c>
      <c r="L176" s="254"/>
      <c r="M176" s="255">
        <f>_xlfn.IFERROR(L176*G176,0)</f>
        <v>0</v>
      </c>
      <c r="N176" s="256"/>
      <c r="O176" s="258"/>
      <c r="P176" t="s" s="258">
        <v>180</v>
      </c>
      <c r="Q176" s="258"/>
      <c r="R176" s="257"/>
      <c r="S176" s="364"/>
      <c r="T176" s="375"/>
      <c r="U176" s="257"/>
      <c r="V176" s="256"/>
      <c r="W176" s="376"/>
      <c r="X176" s="377"/>
      <c r="Y176" s="377"/>
      <c r="Z176" s="378"/>
      <c r="AA176" s="230"/>
    </row>
    <row r="177" ht="65" customHeight="1" hidden="1">
      <c r="A177" s="245">
        <f>A176+1</f>
        <v>20</v>
      </c>
      <c r="B177" t="s" s="362">
        <v>99</v>
      </c>
      <c r="C177" s="362"/>
      <c r="D177" s="363"/>
      <c r="E177" s="364"/>
      <c r="F177" s="364"/>
      <c r="G177" s="250"/>
      <c r="H177" s="250"/>
      <c r="I177" s="251"/>
      <c r="J177" s="252"/>
      <c r="K177" t="s" s="253">
        <v>100</v>
      </c>
      <c r="L177" s="254"/>
      <c r="M177" s="255">
        <f>_xlfn.IFERROR(L177*G177,0)</f>
        <v>0</v>
      </c>
      <c r="N177" s="256"/>
      <c r="O177" s="258"/>
      <c r="P177" t="s" s="258">
        <v>181</v>
      </c>
      <c r="Q177" s="258"/>
      <c r="R177" s="257"/>
      <c r="S177" s="364"/>
      <c r="T177" s="375"/>
      <c r="U177" s="257"/>
      <c r="V177" s="256"/>
      <c r="W177" s="389"/>
      <c r="X177" s="390"/>
      <c r="Y177" s="390"/>
      <c r="Z177" s="391"/>
      <c r="AA177" s="230"/>
    </row>
    <row r="178" ht="65" customHeight="1" hidden="1">
      <c r="A178" s="245">
        <f>A177+1</f>
        <v>21</v>
      </c>
      <c r="B178" t="s" s="362">
        <v>99</v>
      </c>
      <c r="C178" s="362"/>
      <c r="D178" s="363"/>
      <c r="E178" s="364"/>
      <c r="F178" s="364"/>
      <c r="G178" s="250"/>
      <c r="H178" s="250"/>
      <c r="I178" s="251"/>
      <c r="J178" s="252"/>
      <c r="K178" t="s" s="253">
        <v>100</v>
      </c>
      <c r="L178" s="254"/>
      <c r="M178" s="255">
        <f>_xlfn.IFERROR(L178*G178,0)</f>
        <v>0</v>
      </c>
      <c r="N178" s="256"/>
      <c r="O178" s="258"/>
      <c r="P178" t="s" s="258">
        <v>180</v>
      </c>
      <c r="Q178" s="258"/>
      <c r="R178" s="257"/>
      <c r="S178" s="364"/>
      <c r="T178" s="375"/>
      <c r="U178" s="257"/>
      <c r="V178" s="256"/>
      <c r="W178" s="376"/>
      <c r="X178" s="377"/>
      <c r="Y178" s="377"/>
      <c r="Z178" s="378"/>
      <c r="AA178" s="230"/>
    </row>
    <row r="179" ht="65" customHeight="1" hidden="1">
      <c r="A179" s="245">
        <f>A178+1</f>
        <v>22</v>
      </c>
      <c r="B179" t="s" s="362">
        <v>99</v>
      </c>
      <c r="C179" s="362"/>
      <c r="D179" s="363"/>
      <c r="E179" s="364"/>
      <c r="F179" s="364"/>
      <c r="G179" s="250"/>
      <c r="H179" s="250"/>
      <c r="I179" s="251"/>
      <c r="J179" s="252"/>
      <c r="K179" t="s" s="253">
        <v>100</v>
      </c>
      <c r="L179" s="254"/>
      <c r="M179" s="255">
        <f>_xlfn.IFERROR(L179*G179,0)</f>
        <v>0</v>
      </c>
      <c r="N179" s="256"/>
      <c r="O179" s="258"/>
      <c r="P179" t="s" s="258">
        <v>195</v>
      </c>
      <c r="Q179" s="258"/>
      <c r="R179" s="257"/>
      <c r="S179" s="364"/>
      <c r="T179" s="375"/>
      <c r="U179" s="257"/>
      <c r="V179" s="256"/>
      <c r="W179" s="376"/>
      <c r="X179" s="377"/>
      <c r="Y179" s="377"/>
      <c r="Z179" s="378"/>
      <c r="AA179" s="230"/>
    </row>
    <row r="180" ht="65" customHeight="1" hidden="1">
      <c r="A180" s="245">
        <f>A179+1</f>
        <v>23</v>
      </c>
      <c r="B180" t="s" s="362">
        <v>99</v>
      </c>
      <c r="C180" s="362"/>
      <c r="D180" s="363"/>
      <c r="E180" s="364"/>
      <c r="F180" s="364"/>
      <c r="G180" s="250"/>
      <c r="H180" s="250"/>
      <c r="I180" s="251"/>
      <c r="J180" s="252"/>
      <c r="K180" t="s" s="253">
        <v>100</v>
      </c>
      <c r="L180" s="254"/>
      <c r="M180" s="255">
        <f>_xlfn.IFERROR(L180*G180,0)</f>
        <v>0</v>
      </c>
      <c r="N180" s="256"/>
      <c r="O180" s="258"/>
      <c r="P180" t="s" s="258">
        <v>180</v>
      </c>
      <c r="Q180" s="258"/>
      <c r="R180" s="257"/>
      <c r="S180" s="364"/>
      <c r="T180" s="375"/>
      <c r="U180" s="257"/>
      <c r="V180" s="256"/>
      <c r="W180" s="376"/>
      <c r="X180" s="377"/>
      <c r="Y180" s="377"/>
      <c r="Z180" s="378"/>
      <c r="AA180" s="230"/>
    </row>
    <row r="181" ht="65" customHeight="1" hidden="1">
      <c r="A181" s="245">
        <f>A180+1</f>
        <v>24</v>
      </c>
      <c r="B181" t="s" s="362">
        <v>99</v>
      </c>
      <c r="C181" s="362"/>
      <c r="D181" s="363"/>
      <c r="E181" s="364"/>
      <c r="F181" s="364"/>
      <c r="G181" s="250"/>
      <c r="H181" s="250"/>
      <c r="I181" s="251"/>
      <c r="J181" s="252"/>
      <c r="K181" t="s" s="253">
        <v>100</v>
      </c>
      <c r="L181" s="254"/>
      <c r="M181" s="255">
        <f>_xlfn.IFERROR(L181*G181,0)</f>
        <v>0</v>
      </c>
      <c r="N181" s="256"/>
      <c r="O181" s="258"/>
      <c r="P181" t="s" s="258">
        <v>180</v>
      </c>
      <c r="Q181" s="258"/>
      <c r="R181" s="257"/>
      <c r="S181" s="364"/>
      <c r="T181" s="375"/>
      <c r="U181" s="257"/>
      <c r="V181" s="256"/>
      <c r="W181" s="376"/>
      <c r="X181" s="377"/>
      <c r="Y181" s="377"/>
      <c r="Z181" s="378"/>
      <c r="AA181" s="230"/>
    </row>
    <row r="182" ht="65" customHeight="1" hidden="1">
      <c r="A182" s="245">
        <f>A181+1</f>
        <v>25</v>
      </c>
      <c r="B182" t="s" s="362">
        <v>99</v>
      </c>
      <c r="C182" s="362"/>
      <c r="D182" s="363"/>
      <c r="E182" s="364"/>
      <c r="F182" s="364"/>
      <c r="G182" s="250"/>
      <c r="H182" s="250"/>
      <c r="I182" s="251"/>
      <c r="J182" s="252"/>
      <c r="K182" t="s" s="253">
        <v>100</v>
      </c>
      <c r="L182" s="254"/>
      <c r="M182" s="255">
        <f>_xlfn.IFERROR(L182*G182,0)</f>
        <v>0</v>
      </c>
      <c r="N182" s="256"/>
      <c r="O182" s="258"/>
      <c r="P182" t="s" s="258">
        <v>180</v>
      </c>
      <c r="Q182" s="258"/>
      <c r="R182" s="257"/>
      <c r="S182" s="364"/>
      <c r="T182" s="375"/>
      <c r="U182" s="257"/>
      <c r="V182" s="256"/>
      <c r="W182" s="376"/>
      <c r="X182" s="377"/>
      <c r="Y182" s="377"/>
      <c r="Z182" s="378"/>
      <c r="AA182" s="230"/>
    </row>
    <row r="183" ht="65" customHeight="1" hidden="1">
      <c r="A183" s="245">
        <f>A182+1</f>
        <v>26</v>
      </c>
      <c r="B183" t="s" s="362">
        <v>99</v>
      </c>
      <c r="C183" s="362"/>
      <c r="D183" s="363"/>
      <c r="E183" s="364"/>
      <c r="F183" s="364"/>
      <c r="G183" s="250"/>
      <c r="H183" s="250"/>
      <c r="I183" s="251"/>
      <c r="J183" s="252"/>
      <c r="K183" t="s" s="253">
        <v>100</v>
      </c>
      <c r="L183" s="254"/>
      <c r="M183" s="255">
        <f>_xlfn.IFERROR(L183*G183,0)</f>
        <v>0</v>
      </c>
      <c r="N183" s="256"/>
      <c r="O183" s="258"/>
      <c r="P183" t="s" s="258">
        <v>180</v>
      </c>
      <c r="Q183" s="258"/>
      <c r="R183" s="257"/>
      <c r="S183" s="364"/>
      <c r="T183" s="375"/>
      <c r="U183" s="257"/>
      <c r="V183" s="256"/>
      <c r="W183" s="376"/>
      <c r="X183" s="377"/>
      <c r="Y183" s="377"/>
      <c r="Z183" s="378"/>
      <c r="AA183" s="230"/>
    </row>
    <row r="184" ht="65" customHeight="1" hidden="1">
      <c r="A184" s="245">
        <f>A183+1</f>
        <v>27</v>
      </c>
      <c r="B184" t="s" s="362">
        <v>99</v>
      </c>
      <c r="C184" s="362"/>
      <c r="D184" s="363"/>
      <c r="E184" s="364"/>
      <c r="F184" s="364"/>
      <c r="G184" s="250"/>
      <c r="H184" s="250"/>
      <c r="I184" s="251"/>
      <c r="J184" s="252"/>
      <c r="K184" t="s" s="253">
        <v>100</v>
      </c>
      <c r="L184" s="254"/>
      <c r="M184" s="255">
        <f>_xlfn.IFERROR(L184*G184,0)</f>
        <v>0</v>
      </c>
      <c r="N184" s="256"/>
      <c r="O184" s="258"/>
      <c r="P184" t="s" s="258">
        <v>206</v>
      </c>
      <c r="Q184" s="258"/>
      <c r="R184" s="257"/>
      <c r="S184" s="364"/>
      <c r="T184" s="375"/>
      <c r="U184" s="257"/>
      <c r="V184" s="256"/>
      <c r="W184" s="376"/>
      <c r="X184" s="377"/>
      <c r="Y184" s="377"/>
      <c r="Z184" s="378"/>
      <c r="AA184" s="230"/>
    </row>
    <row r="185" ht="65" customHeight="1" hidden="1">
      <c r="A185" s="245">
        <f>A184+1</f>
        <v>28</v>
      </c>
      <c r="B185" t="s" s="362">
        <v>99</v>
      </c>
      <c r="C185" s="362"/>
      <c r="D185" s="363"/>
      <c r="E185" s="364"/>
      <c r="F185" s="364"/>
      <c r="G185" s="250"/>
      <c r="H185" s="250"/>
      <c r="I185" s="251"/>
      <c r="J185" s="252"/>
      <c r="K185" t="s" s="253">
        <v>100</v>
      </c>
      <c r="L185" s="254"/>
      <c r="M185" s="255">
        <f>_xlfn.IFERROR(L185*G185,0)</f>
        <v>0</v>
      </c>
      <c r="N185" s="256"/>
      <c r="O185" s="258"/>
      <c r="P185" t="s" s="258">
        <v>207</v>
      </c>
      <c r="Q185" s="258"/>
      <c r="R185" s="257"/>
      <c r="S185" s="364"/>
      <c r="T185" s="375"/>
      <c r="U185" s="257"/>
      <c r="V185" s="256"/>
      <c r="W185" s="376"/>
      <c r="X185" s="377"/>
      <c r="Y185" s="377"/>
      <c r="Z185" s="378"/>
      <c r="AA185" s="230"/>
    </row>
    <row r="186" ht="65" customHeight="1" hidden="1">
      <c r="A186" s="245">
        <f>A185+1</f>
        <v>29</v>
      </c>
      <c r="B186" t="s" s="362">
        <v>99</v>
      </c>
      <c r="C186" s="362"/>
      <c r="D186" s="363"/>
      <c r="E186" s="364"/>
      <c r="F186" s="364"/>
      <c r="G186" s="250"/>
      <c r="H186" s="250"/>
      <c r="I186" s="251"/>
      <c r="J186" s="252"/>
      <c r="K186" t="s" s="253">
        <v>100</v>
      </c>
      <c r="L186" s="254"/>
      <c r="M186" s="255">
        <f>_xlfn.IFERROR(L186*G186,0)</f>
        <v>0</v>
      </c>
      <c r="N186" s="256"/>
      <c r="O186" s="258"/>
      <c r="P186" t="s" s="258">
        <v>208</v>
      </c>
      <c r="Q186" s="258"/>
      <c r="R186" s="257"/>
      <c r="S186" s="364"/>
      <c r="T186" s="375"/>
      <c r="U186" s="257"/>
      <c r="V186" s="256"/>
      <c r="W186" s="376"/>
      <c r="X186" s="377"/>
      <c r="Y186" s="377"/>
      <c r="Z186" s="378"/>
      <c r="AA186" s="230"/>
    </row>
    <row r="187" ht="65" customHeight="1" hidden="1">
      <c r="A187" s="245">
        <f>A186+1</f>
        <v>30</v>
      </c>
      <c r="B187" t="s" s="362">
        <v>99</v>
      </c>
      <c r="C187" s="362"/>
      <c r="D187" s="363"/>
      <c r="E187" s="364"/>
      <c r="F187" s="364"/>
      <c r="G187" s="250"/>
      <c r="H187" s="250"/>
      <c r="I187" s="251"/>
      <c r="J187" s="252"/>
      <c r="K187" t="s" s="253">
        <v>100</v>
      </c>
      <c r="L187" s="254"/>
      <c r="M187" s="255">
        <f>_xlfn.IFERROR(L187*G187,0)</f>
        <v>0</v>
      </c>
      <c r="N187" s="256"/>
      <c r="O187" s="258"/>
      <c r="P187" t="s" s="258">
        <v>211</v>
      </c>
      <c r="Q187" s="258"/>
      <c r="R187" s="257"/>
      <c r="S187" s="364"/>
      <c r="T187" s="375"/>
      <c r="U187" s="257"/>
      <c r="V187" s="256"/>
      <c r="W187" s="376"/>
      <c r="X187" s="377"/>
      <c r="Y187" s="377"/>
      <c r="Z187" s="378"/>
      <c r="AA187" s="230"/>
    </row>
    <row r="188" ht="65" customHeight="1" hidden="1">
      <c r="A188" s="245">
        <f>A187+1</f>
        <v>31</v>
      </c>
      <c r="B188" t="s" s="362">
        <v>99</v>
      </c>
      <c r="C188" s="362"/>
      <c r="D188" s="363"/>
      <c r="E188" s="364"/>
      <c r="F188" s="364"/>
      <c r="G188" s="250"/>
      <c r="H188" s="250"/>
      <c r="I188" s="251"/>
      <c r="J188" s="252"/>
      <c r="K188" t="s" s="253">
        <v>100</v>
      </c>
      <c r="L188" s="254"/>
      <c r="M188" s="255">
        <f>_xlfn.IFERROR(L188*G188,0)</f>
        <v>0</v>
      </c>
      <c r="N188" s="256"/>
      <c r="O188" s="258"/>
      <c r="P188" t="s" s="258">
        <v>211</v>
      </c>
      <c r="Q188" s="258"/>
      <c r="R188" s="257"/>
      <c r="S188" s="364"/>
      <c r="T188" s="375"/>
      <c r="U188" s="257"/>
      <c r="V188" s="256"/>
      <c r="W188" s="376"/>
      <c r="X188" s="377"/>
      <c r="Y188" s="377"/>
      <c r="Z188" s="378"/>
      <c r="AA188" s="230"/>
    </row>
    <row r="189" ht="15" customHeight="1">
      <c r="A189" s="290"/>
      <c r="B189" t="s" s="379">
        <f>IF(SUM(B169:B188)&gt;0,"","n.a.")</f>
      </c>
      <c r="C189" s="392"/>
      <c r="D189" s="287"/>
      <c r="E189" s="392"/>
      <c r="F189" s="392"/>
      <c r="G189" s="399"/>
      <c r="H189" s="400"/>
      <c r="I189" s="395"/>
      <c r="J189" s="283"/>
      <c r="K189" s="396"/>
      <c r="L189" s="401"/>
      <c r="M189" s="285"/>
      <c r="N189" s="18"/>
      <c r="O189" s="392"/>
      <c r="P189" s="392"/>
      <c r="Q189" s="392"/>
      <c r="R189" s="287"/>
      <c r="S189" s="392"/>
      <c r="T189" s="287"/>
      <c r="U189" s="287"/>
      <c r="V189" s="18"/>
      <c r="W189" t="s" s="299">
        <f>W$10</f>
        <v>108</v>
      </c>
      <c r="X189" s="397"/>
      <c r="Y189" s="397"/>
      <c r="Z189" s="397"/>
      <c r="AA189" s="176"/>
    </row>
    <row r="190" ht="40" customHeight="1" hidden="1">
      <c r="A190" s="277"/>
      <c r="B190" t="s" s="348">
        <f>IF(SUM(B191:B210)&gt;0,"Würzmittel","n.a. Würzmittel")</f>
        <v>225</v>
      </c>
      <c r="C190" s="349"/>
      <c r="D190" t="s" s="350">
        <f>D$11</f>
        <v>136</v>
      </c>
      <c r="E190" t="s" s="350">
        <f>E$11</f>
        <v>137</v>
      </c>
      <c r="F190" t="s" s="350">
        <f>F$11</f>
        <v>138</v>
      </c>
      <c r="G190" t="s" s="350">
        <f>G$11</f>
        <v>139</v>
      </c>
      <c r="H190" t="s" s="350">
        <f>H$11</f>
        <v>140</v>
      </c>
      <c r="I190" t="s" s="350">
        <f>I$11</f>
        <v>141</v>
      </c>
      <c r="J190" t="s" s="351">
        <f>J$11</f>
        <v>142</v>
      </c>
      <c r="K190" t="s" s="304">
        <f>K$11</f>
        <v>117</v>
      </c>
      <c r="L190" t="s" s="353">
        <f>L$11</f>
        <v>210</v>
      </c>
      <c r="M190" t="s" s="353">
        <f>M$11</f>
        <v>144</v>
      </c>
      <c r="N190" s="354">
        <f>N$11</f>
        <v>0</v>
      </c>
      <c r="O190" t="s" s="355">
        <f>O$11</f>
        <v>145</v>
      </c>
      <c r="P190" t="s" s="350">
        <f>P$11</f>
        <v>146</v>
      </c>
      <c r="Q190" t="s" s="350">
        <f>Q$11</f>
        <v>147</v>
      </c>
      <c r="R190" t="s" s="350">
        <f>R$11</f>
        <v>148</v>
      </c>
      <c r="S190" t="s" s="350">
        <f>S$11</f>
        <v>149</v>
      </c>
      <c r="T190" t="s" s="356">
        <f>T$11</f>
        <v>150</v>
      </c>
      <c r="U190" t="s" s="357">
        <f>U$11</f>
        <v>151</v>
      </c>
      <c r="V190" s="226"/>
      <c r="W190" t="s" s="358">
        <f>W$11</f>
        <v>152</v>
      </c>
      <c r="X190" t="s" s="359">
        <f>X$11</f>
        <v>153</v>
      </c>
      <c r="Y190" t="s" s="359">
        <f>Y$11</f>
        <v>154</v>
      </c>
      <c r="Z190" t="s" s="360">
        <f>Z$11</f>
        <v>155</v>
      </c>
      <c r="AA190" s="230"/>
    </row>
    <row r="191" ht="65" customHeight="1" hidden="1">
      <c r="A191" s="245">
        <f>157-COUNTIF(B13:B188,"n.a.")</f>
        <v>14</v>
      </c>
      <c r="B191" t="s" s="362">
        <v>99</v>
      </c>
      <c r="C191" s="362"/>
      <c r="D191" s="363"/>
      <c r="E191" s="364"/>
      <c r="F191" s="364"/>
      <c r="G191" s="250"/>
      <c r="H191" s="250"/>
      <c r="I191" s="251"/>
      <c r="J191" s="252"/>
      <c r="K191" t="s" s="253">
        <v>100</v>
      </c>
      <c r="L191" s="254"/>
      <c r="M191" s="255">
        <f>_xlfn.IFERROR(L191*G191,0)</f>
        <v>0</v>
      </c>
      <c r="N191" s="256"/>
      <c r="O191" s="258"/>
      <c r="P191" t="s" s="258">
        <v>179</v>
      </c>
      <c r="Q191" s="258"/>
      <c r="R191" s="257"/>
      <c r="S191" s="364"/>
      <c r="T191" s="375"/>
      <c r="U191" s="257"/>
      <c r="V191" s="256"/>
      <c r="W191" s="376"/>
      <c r="X191" s="377"/>
      <c r="Y191" s="377"/>
      <c r="Z191" s="378"/>
      <c r="AA191" s="230"/>
    </row>
    <row r="192" ht="65" customHeight="1" hidden="1">
      <c r="A192" s="245">
        <f>A191+1</f>
        <v>15</v>
      </c>
      <c r="B192" t="s" s="362">
        <v>99</v>
      </c>
      <c r="C192" s="362"/>
      <c r="D192" s="363"/>
      <c r="E192" s="364"/>
      <c r="F192" s="364"/>
      <c r="G192" s="250"/>
      <c r="H192" s="250"/>
      <c r="I192" s="251"/>
      <c r="J192" s="252"/>
      <c r="K192" t="s" s="253">
        <v>100</v>
      </c>
      <c r="L192" s="254"/>
      <c r="M192" s="255">
        <f>_xlfn.IFERROR(L192*G192,0)</f>
        <v>0</v>
      </c>
      <c r="N192" s="256"/>
      <c r="O192" s="258"/>
      <c r="P192" t="s" s="258">
        <v>179</v>
      </c>
      <c r="Q192" s="258"/>
      <c r="R192" s="257"/>
      <c r="S192" s="364"/>
      <c r="T192" s="375"/>
      <c r="U192" s="257"/>
      <c r="V192" s="256"/>
      <c r="W192" s="376"/>
      <c r="X192" s="377"/>
      <c r="Y192" s="377"/>
      <c r="Z192" s="378"/>
      <c r="AA192" s="230"/>
    </row>
    <row r="193" ht="65" customHeight="1" hidden="1">
      <c r="A193" s="245">
        <f>A192+1</f>
        <v>16</v>
      </c>
      <c r="B193" t="s" s="362">
        <v>99</v>
      </c>
      <c r="C193" s="362"/>
      <c r="D193" s="363"/>
      <c r="E193" s="364"/>
      <c r="F193" s="364"/>
      <c r="G193" s="250"/>
      <c r="H193" s="250"/>
      <c r="I193" s="251"/>
      <c r="J193" s="252"/>
      <c r="K193" t="s" s="253">
        <v>100</v>
      </c>
      <c r="L193" s="254"/>
      <c r="M193" s="255">
        <f>_xlfn.IFERROR(L193*G193,0)</f>
        <v>0</v>
      </c>
      <c r="N193" s="256"/>
      <c r="O193" s="258"/>
      <c r="P193" t="s" s="258">
        <v>179</v>
      </c>
      <c r="Q193" s="258"/>
      <c r="R193" s="257"/>
      <c r="S193" s="364"/>
      <c r="T193" s="375"/>
      <c r="U193" s="257"/>
      <c r="V193" s="256"/>
      <c r="W193" s="376"/>
      <c r="X193" s="377"/>
      <c r="Y193" s="377"/>
      <c r="Z193" s="378"/>
      <c r="AA193" s="230"/>
    </row>
    <row r="194" ht="65" customHeight="1" hidden="1">
      <c r="A194" s="245">
        <f>A193+1</f>
        <v>17</v>
      </c>
      <c r="B194" t="s" s="362">
        <v>99</v>
      </c>
      <c r="C194" s="362"/>
      <c r="D194" s="363"/>
      <c r="E194" s="364"/>
      <c r="F194" s="364"/>
      <c r="G194" s="250"/>
      <c r="H194" s="250"/>
      <c r="I194" s="251"/>
      <c r="J194" s="252"/>
      <c r="K194" t="s" s="253">
        <v>100</v>
      </c>
      <c r="L194" s="254"/>
      <c r="M194" s="255">
        <f>_xlfn.IFERROR(L194*G194,0)</f>
        <v>0</v>
      </c>
      <c r="N194" s="256"/>
      <c r="O194" s="258"/>
      <c r="P194" t="s" s="258">
        <v>179</v>
      </c>
      <c r="Q194" s="258"/>
      <c r="R194" s="257"/>
      <c r="S194" s="364"/>
      <c r="T194" s="375"/>
      <c r="U194" s="257"/>
      <c r="V194" s="256"/>
      <c r="W194" s="376"/>
      <c r="X194" s="377"/>
      <c r="Y194" s="377"/>
      <c r="Z194" s="378"/>
      <c r="AA194" s="230"/>
    </row>
    <row r="195" ht="65" customHeight="1" hidden="1">
      <c r="A195" s="245">
        <f>A194+1</f>
        <v>18</v>
      </c>
      <c r="B195" t="s" s="362">
        <v>99</v>
      </c>
      <c r="C195" s="362"/>
      <c r="D195" s="363"/>
      <c r="E195" s="364"/>
      <c r="F195" s="364"/>
      <c r="G195" s="250"/>
      <c r="H195" s="250"/>
      <c r="I195" s="251"/>
      <c r="J195" s="252"/>
      <c r="K195" t="s" s="253">
        <v>100</v>
      </c>
      <c r="L195" s="254"/>
      <c r="M195" s="255">
        <f>_xlfn.IFERROR(L195*G195,0)</f>
        <v>0</v>
      </c>
      <c r="N195" s="256"/>
      <c r="O195" s="258"/>
      <c r="P195" t="s" s="258">
        <v>180</v>
      </c>
      <c r="Q195" s="258"/>
      <c r="R195" s="257"/>
      <c r="S195" s="364"/>
      <c r="T195" s="375"/>
      <c r="U195" s="257"/>
      <c r="V195" s="256"/>
      <c r="W195" s="376"/>
      <c r="X195" s="377"/>
      <c r="Y195" s="377"/>
      <c r="Z195" s="378"/>
      <c r="AA195" s="230"/>
    </row>
    <row r="196" ht="65" customHeight="1" hidden="1">
      <c r="A196" s="245">
        <f>A195+1</f>
        <v>19</v>
      </c>
      <c r="B196" t="s" s="362">
        <v>99</v>
      </c>
      <c r="C196" s="362"/>
      <c r="D196" s="363"/>
      <c r="E196" s="364"/>
      <c r="F196" s="364"/>
      <c r="G196" s="250"/>
      <c r="H196" s="250"/>
      <c r="I196" s="251"/>
      <c r="J196" s="252"/>
      <c r="K196" t="s" s="253">
        <v>100</v>
      </c>
      <c r="L196" s="254"/>
      <c r="M196" s="255">
        <f>_xlfn.IFERROR(L196*G196,0)</f>
        <v>0</v>
      </c>
      <c r="N196" s="256"/>
      <c r="O196" s="258"/>
      <c r="P196" t="s" s="258">
        <v>180</v>
      </c>
      <c r="Q196" s="258"/>
      <c r="R196" s="257"/>
      <c r="S196" s="364"/>
      <c r="T196" s="375"/>
      <c r="U196" s="257"/>
      <c r="V196" s="256"/>
      <c r="W196" s="376"/>
      <c r="X196" s="377"/>
      <c r="Y196" s="377"/>
      <c r="Z196" s="378"/>
      <c r="AA196" s="230"/>
    </row>
    <row r="197" ht="65" customHeight="1" hidden="1">
      <c r="A197" s="245">
        <f>A196+1</f>
        <v>20</v>
      </c>
      <c r="B197" t="s" s="362">
        <v>99</v>
      </c>
      <c r="C197" s="362"/>
      <c r="D197" s="363"/>
      <c r="E197" s="364"/>
      <c r="F197" s="364"/>
      <c r="G197" s="250"/>
      <c r="H197" s="250"/>
      <c r="I197" s="251"/>
      <c r="J197" s="252"/>
      <c r="K197" t="s" s="253">
        <v>100</v>
      </c>
      <c r="L197" s="254"/>
      <c r="M197" s="255">
        <f>_xlfn.IFERROR(L197*G197,0)</f>
        <v>0</v>
      </c>
      <c r="N197" s="256"/>
      <c r="O197" s="258"/>
      <c r="P197" t="s" s="258">
        <v>181</v>
      </c>
      <c r="Q197" s="258"/>
      <c r="R197" s="257"/>
      <c r="S197" s="364"/>
      <c r="T197" s="375"/>
      <c r="U197" s="257"/>
      <c r="V197" s="256"/>
      <c r="W197" s="376"/>
      <c r="X197" s="377"/>
      <c r="Y197" s="377"/>
      <c r="Z197" s="378"/>
      <c r="AA197" s="230"/>
    </row>
    <row r="198" ht="65" customHeight="1" hidden="1">
      <c r="A198" s="245">
        <f>A197+1</f>
        <v>21</v>
      </c>
      <c r="B198" t="s" s="362">
        <v>99</v>
      </c>
      <c r="C198" s="362"/>
      <c r="D198" s="363"/>
      <c r="E198" s="364"/>
      <c r="F198" s="364"/>
      <c r="G198" s="250"/>
      <c r="H198" s="250"/>
      <c r="I198" s="251"/>
      <c r="J198" s="252"/>
      <c r="K198" t="s" s="253">
        <v>100</v>
      </c>
      <c r="L198" s="254"/>
      <c r="M198" s="255">
        <f>_xlfn.IFERROR(L198*G198,0)</f>
        <v>0</v>
      </c>
      <c r="N198" s="256"/>
      <c r="O198" s="258"/>
      <c r="P198" t="s" s="258">
        <v>180</v>
      </c>
      <c r="Q198" s="258"/>
      <c r="R198" s="257"/>
      <c r="S198" s="364"/>
      <c r="T198" s="375"/>
      <c r="U198" s="257"/>
      <c r="V198" s="256"/>
      <c r="W198" s="376"/>
      <c r="X198" s="377"/>
      <c r="Y198" s="377"/>
      <c r="Z198" s="378"/>
      <c r="AA198" s="230"/>
    </row>
    <row r="199" ht="65" customHeight="1" hidden="1">
      <c r="A199" s="245">
        <f>A198+1</f>
        <v>22</v>
      </c>
      <c r="B199" t="s" s="362">
        <v>99</v>
      </c>
      <c r="C199" s="362"/>
      <c r="D199" s="363"/>
      <c r="E199" s="364"/>
      <c r="F199" s="364"/>
      <c r="G199" s="250"/>
      <c r="H199" s="250"/>
      <c r="I199" s="251"/>
      <c r="J199" s="252"/>
      <c r="K199" t="s" s="253">
        <v>100</v>
      </c>
      <c r="L199" s="254"/>
      <c r="M199" s="255">
        <f>_xlfn.IFERROR(L199*G199,0)</f>
        <v>0</v>
      </c>
      <c r="N199" s="256"/>
      <c r="O199" s="258"/>
      <c r="P199" t="s" s="258">
        <v>195</v>
      </c>
      <c r="Q199" s="258"/>
      <c r="R199" s="257"/>
      <c r="S199" s="364"/>
      <c r="T199" s="375"/>
      <c r="U199" s="257"/>
      <c r="V199" s="256"/>
      <c r="W199" s="376"/>
      <c r="X199" s="377"/>
      <c r="Y199" s="377"/>
      <c r="Z199" s="378"/>
      <c r="AA199" s="230"/>
    </row>
    <row r="200" ht="65" customHeight="1" hidden="1">
      <c r="A200" s="245">
        <f>A199+1</f>
        <v>23</v>
      </c>
      <c r="B200" t="s" s="362">
        <v>99</v>
      </c>
      <c r="C200" s="362"/>
      <c r="D200" s="363"/>
      <c r="E200" s="364"/>
      <c r="F200" s="364"/>
      <c r="G200" s="250"/>
      <c r="H200" s="250"/>
      <c r="I200" s="251"/>
      <c r="J200" s="252"/>
      <c r="K200" t="s" s="253">
        <v>100</v>
      </c>
      <c r="L200" s="254"/>
      <c r="M200" s="255">
        <f>_xlfn.IFERROR(L200*G200,0)</f>
        <v>0</v>
      </c>
      <c r="N200" s="256"/>
      <c r="O200" s="258"/>
      <c r="P200" t="s" s="258">
        <v>180</v>
      </c>
      <c r="Q200" s="258"/>
      <c r="R200" s="257"/>
      <c r="S200" s="364"/>
      <c r="T200" s="375"/>
      <c r="U200" s="257"/>
      <c r="V200" s="256"/>
      <c r="W200" s="376"/>
      <c r="X200" s="377"/>
      <c r="Y200" s="377"/>
      <c r="Z200" s="378"/>
      <c r="AA200" s="230"/>
    </row>
    <row r="201" ht="65" customHeight="1" hidden="1">
      <c r="A201" s="245">
        <f>A200+1</f>
        <v>24</v>
      </c>
      <c r="B201" t="s" s="362">
        <v>99</v>
      </c>
      <c r="C201" s="362"/>
      <c r="D201" s="363"/>
      <c r="E201" s="364"/>
      <c r="F201" s="364"/>
      <c r="G201" s="250"/>
      <c r="H201" s="250"/>
      <c r="I201" s="251"/>
      <c r="J201" s="252"/>
      <c r="K201" t="s" s="253">
        <v>100</v>
      </c>
      <c r="L201" s="254"/>
      <c r="M201" s="255">
        <f>_xlfn.IFERROR(L201*G201,0)</f>
        <v>0</v>
      </c>
      <c r="N201" s="256"/>
      <c r="O201" s="258"/>
      <c r="P201" t="s" s="258">
        <v>180</v>
      </c>
      <c r="Q201" s="258"/>
      <c r="R201" s="257"/>
      <c r="S201" s="364"/>
      <c r="T201" s="375"/>
      <c r="U201" s="257"/>
      <c r="V201" s="256"/>
      <c r="W201" s="376"/>
      <c r="X201" s="377"/>
      <c r="Y201" s="377"/>
      <c r="Z201" s="378"/>
      <c r="AA201" s="230"/>
    </row>
    <row r="202" ht="65" customHeight="1" hidden="1">
      <c r="A202" s="245">
        <f>A201+1</f>
        <v>25</v>
      </c>
      <c r="B202" t="s" s="362">
        <v>99</v>
      </c>
      <c r="C202" s="362"/>
      <c r="D202" s="363"/>
      <c r="E202" s="364"/>
      <c r="F202" s="364"/>
      <c r="G202" s="250"/>
      <c r="H202" s="250"/>
      <c r="I202" s="251"/>
      <c r="J202" s="252"/>
      <c r="K202" t="s" s="253">
        <v>100</v>
      </c>
      <c r="L202" s="254"/>
      <c r="M202" s="255">
        <f>_xlfn.IFERROR(L202*G202,0)</f>
        <v>0</v>
      </c>
      <c r="N202" s="256"/>
      <c r="O202" s="258"/>
      <c r="P202" t="s" s="258">
        <v>180</v>
      </c>
      <c r="Q202" s="258"/>
      <c r="R202" s="257"/>
      <c r="S202" s="364"/>
      <c r="T202" s="375"/>
      <c r="U202" s="257"/>
      <c r="V202" s="256"/>
      <c r="W202" s="376"/>
      <c r="X202" s="377"/>
      <c r="Y202" s="377"/>
      <c r="Z202" s="378"/>
      <c r="AA202" s="230"/>
    </row>
    <row r="203" ht="65" customHeight="1" hidden="1">
      <c r="A203" s="245">
        <f>A202+1</f>
        <v>26</v>
      </c>
      <c r="B203" t="s" s="362">
        <v>99</v>
      </c>
      <c r="C203" s="362"/>
      <c r="D203" s="363"/>
      <c r="E203" s="364"/>
      <c r="F203" s="364"/>
      <c r="G203" s="250"/>
      <c r="H203" s="250"/>
      <c r="I203" s="251"/>
      <c r="J203" s="252"/>
      <c r="K203" t="s" s="253">
        <v>100</v>
      </c>
      <c r="L203" s="254"/>
      <c r="M203" s="255">
        <f>_xlfn.IFERROR(L203*G203,0)</f>
        <v>0</v>
      </c>
      <c r="N203" s="256"/>
      <c r="O203" s="258"/>
      <c r="P203" t="s" s="258">
        <v>180</v>
      </c>
      <c r="Q203" s="258"/>
      <c r="R203" s="257"/>
      <c r="S203" s="364"/>
      <c r="T203" s="375"/>
      <c r="U203" s="257"/>
      <c r="V203" s="256"/>
      <c r="W203" s="376"/>
      <c r="X203" s="377"/>
      <c r="Y203" s="377"/>
      <c r="Z203" s="378"/>
      <c r="AA203" s="230"/>
    </row>
    <row r="204" ht="65" customHeight="1" hidden="1">
      <c r="A204" s="245">
        <f>A203+1</f>
        <v>27</v>
      </c>
      <c r="B204" t="s" s="362">
        <v>99</v>
      </c>
      <c r="C204" s="362"/>
      <c r="D204" s="363"/>
      <c r="E204" s="364"/>
      <c r="F204" s="364"/>
      <c r="G204" s="250"/>
      <c r="H204" s="250"/>
      <c r="I204" s="251"/>
      <c r="J204" s="252"/>
      <c r="K204" t="s" s="253">
        <v>100</v>
      </c>
      <c r="L204" s="254"/>
      <c r="M204" s="255">
        <f>_xlfn.IFERROR(L204*G204,0)</f>
        <v>0</v>
      </c>
      <c r="N204" s="256"/>
      <c r="O204" s="258"/>
      <c r="P204" t="s" s="258">
        <v>206</v>
      </c>
      <c r="Q204" s="258"/>
      <c r="R204" s="257"/>
      <c r="S204" s="364"/>
      <c r="T204" s="375"/>
      <c r="U204" s="257"/>
      <c r="V204" s="256"/>
      <c r="W204" s="376"/>
      <c r="X204" s="377"/>
      <c r="Y204" s="377"/>
      <c r="Z204" s="378"/>
      <c r="AA204" s="230"/>
    </row>
    <row r="205" ht="65" customHeight="1" hidden="1">
      <c r="A205" s="245">
        <f>A204+1</f>
        <v>28</v>
      </c>
      <c r="B205" t="s" s="362">
        <v>99</v>
      </c>
      <c r="C205" s="362"/>
      <c r="D205" s="363"/>
      <c r="E205" s="364"/>
      <c r="F205" s="364"/>
      <c r="G205" s="250"/>
      <c r="H205" s="250"/>
      <c r="I205" s="251"/>
      <c r="J205" s="252"/>
      <c r="K205" t="s" s="253">
        <v>100</v>
      </c>
      <c r="L205" s="254"/>
      <c r="M205" s="255">
        <f>_xlfn.IFERROR(L205*G205,0)</f>
        <v>0</v>
      </c>
      <c r="N205" s="256"/>
      <c r="O205" s="258"/>
      <c r="P205" t="s" s="258">
        <v>207</v>
      </c>
      <c r="Q205" s="258"/>
      <c r="R205" s="257"/>
      <c r="S205" s="364"/>
      <c r="T205" s="375"/>
      <c r="U205" s="257"/>
      <c r="V205" s="256"/>
      <c r="W205" s="376"/>
      <c r="X205" s="377"/>
      <c r="Y205" s="377"/>
      <c r="Z205" s="378"/>
      <c r="AA205" s="230"/>
    </row>
    <row r="206" ht="65" customHeight="1" hidden="1">
      <c r="A206" s="245">
        <f>A205+1</f>
        <v>29</v>
      </c>
      <c r="B206" t="s" s="362">
        <v>99</v>
      </c>
      <c r="C206" s="362"/>
      <c r="D206" s="363"/>
      <c r="E206" s="364"/>
      <c r="F206" s="364"/>
      <c r="G206" s="250"/>
      <c r="H206" s="250"/>
      <c r="I206" s="251"/>
      <c r="J206" s="252"/>
      <c r="K206" t="s" s="253">
        <v>100</v>
      </c>
      <c r="L206" s="254"/>
      <c r="M206" s="255">
        <f>_xlfn.IFERROR(L206*G206,0)</f>
        <v>0</v>
      </c>
      <c r="N206" s="256"/>
      <c r="O206" s="258"/>
      <c r="P206" t="s" s="258">
        <v>208</v>
      </c>
      <c r="Q206" s="258"/>
      <c r="R206" s="257"/>
      <c r="S206" s="364"/>
      <c r="T206" s="375"/>
      <c r="U206" s="257"/>
      <c r="V206" s="256"/>
      <c r="W206" s="376"/>
      <c r="X206" s="377"/>
      <c r="Y206" s="377"/>
      <c r="Z206" s="378"/>
      <c r="AA206" s="230"/>
    </row>
    <row r="207" ht="65" customHeight="1" hidden="1">
      <c r="A207" s="245">
        <f>A206+1</f>
        <v>30</v>
      </c>
      <c r="B207" t="s" s="362">
        <v>99</v>
      </c>
      <c r="C207" s="362"/>
      <c r="D207" s="363"/>
      <c r="E207" s="364"/>
      <c r="F207" s="364"/>
      <c r="G207" s="250"/>
      <c r="H207" s="250"/>
      <c r="I207" s="251"/>
      <c r="J207" s="252"/>
      <c r="K207" t="s" s="253">
        <v>100</v>
      </c>
      <c r="L207" s="254"/>
      <c r="M207" s="255">
        <f>_xlfn.IFERROR(L207*G207,0)</f>
        <v>0</v>
      </c>
      <c r="N207" s="256"/>
      <c r="O207" s="258"/>
      <c r="P207" t="s" s="258">
        <v>211</v>
      </c>
      <c r="Q207" s="258"/>
      <c r="R207" s="257"/>
      <c r="S207" s="364"/>
      <c r="T207" s="375"/>
      <c r="U207" s="257"/>
      <c r="V207" s="256"/>
      <c r="W207" s="376"/>
      <c r="X207" s="377"/>
      <c r="Y207" s="377"/>
      <c r="Z207" s="378"/>
      <c r="AA207" s="230"/>
    </row>
    <row r="208" ht="65" customHeight="1" hidden="1">
      <c r="A208" s="245">
        <f>A207+1</f>
        <v>31</v>
      </c>
      <c r="B208" t="s" s="362">
        <v>99</v>
      </c>
      <c r="C208" s="362"/>
      <c r="D208" s="363"/>
      <c r="E208" s="364"/>
      <c r="F208" s="364"/>
      <c r="G208" s="250"/>
      <c r="H208" s="250"/>
      <c r="I208" s="251"/>
      <c r="J208" s="252"/>
      <c r="K208" t="s" s="253">
        <v>100</v>
      </c>
      <c r="L208" s="254"/>
      <c r="M208" s="255">
        <f>_xlfn.IFERROR(L208*G208,0)</f>
        <v>0</v>
      </c>
      <c r="N208" s="256"/>
      <c r="O208" s="258"/>
      <c r="P208" t="s" s="258">
        <v>211</v>
      </c>
      <c r="Q208" s="258"/>
      <c r="R208" s="257"/>
      <c r="S208" s="364"/>
      <c r="T208" s="375"/>
      <c r="U208" s="257"/>
      <c r="V208" s="256"/>
      <c r="W208" s="376"/>
      <c r="X208" s="377"/>
      <c r="Y208" s="377"/>
      <c r="Z208" s="378"/>
      <c r="AA208" s="230"/>
    </row>
    <row r="209" ht="65" customHeight="1" hidden="1">
      <c r="A209" s="245">
        <f>A208+1</f>
        <v>32</v>
      </c>
      <c r="B209" t="s" s="362">
        <v>99</v>
      </c>
      <c r="C209" s="362"/>
      <c r="D209" s="363"/>
      <c r="E209" s="364"/>
      <c r="F209" s="364"/>
      <c r="G209" s="250"/>
      <c r="H209" s="250"/>
      <c r="I209" s="251"/>
      <c r="J209" s="252"/>
      <c r="K209" t="s" s="253">
        <v>100</v>
      </c>
      <c r="L209" s="254"/>
      <c r="M209" s="255">
        <f>_xlfn.IFERROR(L209*G209,0)</f>
        <v>0</v>
      </c>
      <c r="N209" s="256"/>
      <c r="O209" s="258"/>
      <c r="P209" t="s" s="258">
        <v>211</v>
      </c>
      <c r="Q209" s="258"/>
      <c r="R209" s="257"/>
      <c r="S209" s="364"/>
      <c r="T209" s="375"/>
      <c r="U209" s="257"/>
      <c r="V209" s="256"/>
      <c r="W209" s="376"/>
      <c r="X209" s="377"/>
      <c r="Y209" s="377"/>
      <c r="Z209" s="378"/>
      <c r="AA209" s="230"/>
    </row>
    <row r="210" ht="65" customHeight="1" hidden="1">
      <c r="A210" s="245">
        <f>A209+1</f>
        <v>33</v>
      </c>
      <c r="B210" t="s" s="362">
        <v>99</v>
      </c>
      <c r="C210" s="362"/>
      <c r="D210" s="363"/>
      <c r="E210" s="364"/>
      <c r="F210" s="364"/>
      <c r="G210" s="250"/>
      <c r="H210" s="250"/>
      <c r="I210" s="251"/>
      <c r="J210" s="252"/>
      <c r="K210" t="s" s="253">
        <v>100</v>
      </c>
      <c r="L210" s="254"/>
      <c r="M210" s="255">
        <f>_xlfn.IFERROR(L210*G210,0)</f>
        <v>0</v>
      </c>
      <c r="N210" s="256"/>
      <c r="O210" s="258"/>
      <c r="P210" t="s" s="258">
        <v>226</v>
      </c>
      <c r="Q210" s="258"/>
      <c r="R210" s="257"/>
      <c r="S210" s="364"/>
      <c r="T210" s="375"/>
      <c r="U210" s="257"/>
      <c r="V210" s="256"/>
      <c r="W210" s="376"/>
      <c r="X210" s="377"/>
      <c r="Y210" s="377"/>
      <c r="Z210" s="378"/>
      <c r="AA210" s="230"/>
    </row>
    <row r="211" ht="15" customHeight="1" hidden="1">
      <c r="A211" s="290"/>
      <c r="B211" t="s" s="379">
        <f>IF(SUM(B191:B210)&gt;0,"","n.a.")</f>
        <v>99</v>
      </c>
      <c r="C211" s="392"/>
      <c r="D211" s="287"/>
      <c r="E211" s="392"/>
      <c r="F211" s="392"/>
      <c r="G211" s="393"/>
      <c r="H211" s="394"/>
      <c r="I211" s="395"/>
      <c r="J211" s="283"/>
      <c r="K211" s="396"/>
      <c r="L211" s="285"/>
      <c r="M211" s="285"/>
      <c r="N211" s="18"/>
      <c r="O211" s="392"/>
      <c r="P211" s="392"/>
      <c r="Q211" s="392"/>
      <c r="R211" s="287"/>
      <c r="S211" s="392"/>
      <c r="T211" s="287"/>
      <c r="U211" s="287"/>
      <c r="V211" s="18"/>
      <c r="W211" t="s" s="299">
        <f>W$10</f>
        <v>108</v>
      </c>
      <c r="X211" s="397"/>
      <c r="Y211" s="397"/>
      <c r="Z211" s="397"/>
      <c r="AA211" s="176"/>
    </row>
    <row r="212" ht="40" customHeight="1">
      <c r="A212" s="277"/>
      <c r="B212" t="s" s="348">
        <f>IF(SUM(B213:B232)&gt;0,"Gewürze","n.a. Gewürze")</f>
        <v>227</v>
      </c>
      <c r="C212" s="349"/>
      <c r="D212" t="s" s="350">
        <f>D$11</f>
        <v>136</v>
      </c>
      <c r="E212" t="s" s="350">
        <f>E$11</f>
        <v>137</v>
      </c>
      <c r="F212" t="s" s="350">
        <f>F$11</f>
        <v>138</v>
      </c>
      <c r="G212" t="s" s="350">
        <f>G$11</f>
        <v>139</v>
      </c>
      <c r="H212" t="s" s="350">
        <f>H$11</f>
        <v>140</v>
      </c>
      <c r="I212" t="s" s="350">
        <f>I$11</f>
        <v>141</v>
      </c>
      <c r="J212" t="s" s="351">
        <f>J$11</f>
        <v>142</v>
      </c>
      <c r="K212" t="s" s="304">
        <f>K$11</f>
        <v>117</v>
      </c>
      <c r="L212" t="s" s="352">
        <f>L$11</f>
        <v>143</v>
      </c>
      <c r="M212" t="s" s="353">
        <f>M$11</f>
        <v>144</v>
      </c>
      <c r="N212" s="354">
        <f>N$11</f>
        <v>0</v>
      </c>
      <c r="O212" t="s" s="355">
        <f>O$11</f>
        <v>145</v>
      </c>
      <c r="P212" t="s" s="350">
        <f>P$11</f>
        <v>146</v>
      </c>
      <c r="Q212" t="s" s="350">
        <f>Q$11</f>
        <v>147</v>
      </c>
      <c r="R212" t="s" s="350">
        <f>R$11</f>
        <v>148</v>
      </c>
      <c r="S212" t="s" s="350">
        <f>S$11</f>
        <v>149</v>
      </c>
      <c r="T212" t="s" s="356">
        <f>T$11</f>
        <v>150</v>
      </c>
      <c r="U212" t="s" s="357">
        <f>U$11</f>
        <v>151</v>
      </c>
      <c r="V212" s="226"/>
      <c r="W212" t="s" s="358">
        <f>W$11</f>
        <v>152</v>
      </c>
      <c r="X212" t="s" s="359">
        <f>X$11</f>
        <v>153</v>
      </c>
      <c r="Y212" t="s" s="359">
        <f>Y$11</f>
        <v>154</v>
      </c>
      <c r="Z212" t="s" s="360">
        <f>Z$11</f>
        <v>155</v>
      </c>
      <c r="AA212" s="230"/>
    </row>
    <row r="213" ht="65" customHeight="1" hidden="1">
      <c r="A213" s="245">
        <f>177-COUNTIF(B13:B210,"n.a.")</f>
        <v>14</v>
      </c>
      <c r="B213" t="s" s="362">
        <v>99</v>
      </c>
      <c r="C213" s="362"/>
      <c r="D213" s="363"/>
      <c r="E213" s="364"/>
      <c r="F213" s="364"/>
      <c r="G213" s="250"/>
      <c r="H213" s="250"/>
      <c r="I213" s="251"/>
      <c r="J213" s="252"/>
      <c r="K213" t="s" s="253">
        <v>100</v>
      </c>
      <c r="L213" s="254"/>
      <c r="M213" s="255">
        <f>_xlfn.IFERROR(L213*G213,0)</f>
        <v>0</v>
      </c>
      <c r="N213" s="256"/>
      <c r="O213" s="258"/>
      <c r="P213" t="s" s="258">
        <v>179</v>
      </c>
      <c r="Q213" s="258"/>
      <c r="R213" s="257"/>
      <c r="S213" s="364"/>
      <c r="T213" s="375"/>
      <c r="U213" s="257"/>
      <c r="V213" s="256"/>
      <c r="W213" s="376"/>
      <c r="X213" s="377"/>
      <c r="Y213" s="377"/>
      <c r="Z213" s="378"/>
      <c r="AA213" s="230"/>
    </row>
    <row r="214" ht="65" customHeight="1">
      <c r="A214" s="245">
        <f>A213+1</f>
        <v>15</v>
      </c>
      <c r="B214" s="361">
        <v>27</v>
      </c>
      <c r="C214" t="s" s="362">
        <v>228</v>
      </c>
      <c r="D214" t="s" s="363">
        <v>229</v>
      </c>
      <c r="E214" t="s" s="364">
        <v>215</v>
      </c>
      <c r="F214" t="s" s="364">
        <v>100</v>
      </c>
      <c r="G214" s="249">
        <v>26.646877675</v>
      </c>
      <c r="H214" s="249">
        <v>53.29375535</v>
      </c>
      <c r="I214" s="251">
        <v>0.382784059145871</v>
      </c>
      <c r="J214" s="252"/>
      <c r="K214" t="s" s="253">
        <v>100</v>
      </c>
      <c r="L214" s="254"/>
      <c r="M214" s="255">
        <f>_xlfn.IFERROR(L214*G214,0)</f>
        <v>0</v>
      </c>
      <c r="N214" s="256"/>
      <c r="O214" t="s" s="258">
        <v>216</v>
      </c>
      <c r="P214" t="s" s="258">
        <v>179</v>
      </c>
      <c r="Q214" t="s" s="258">
        <v>31</v>
      </c>
      <c r="R214" t="s" s="258">
        <v>160</v>
      </c>
      <c r="S214" t="s" s="364">
        <v>230</v>
      </c>
      <c r="T214" t="s" s="364"/>
      <c r="U214" t="s" s="258"/>
      <c r="V214" s="256"/>
      <c r="W214" t="s" s="365">
        <v>162</v>
      </c>
      <c r="X214" t="s" s="366"/>
      <c r="Y214" t="s" s="366">
        <v>162</v>
      </c>
      <c r="Z214" t="s" s="367"/>
      <c r="AA214" s="230"/>
    </row>
    <row r="215" ht="65" customHeight="1">
      <c r="A215" s="245">
        <f>A214+1</f>
        <v>16</v>
      </c>
      <c r="B215" s="361">
        <v>28</v>
      </c>
      <c r="C215" t="s" s="362">
        <v>231</v>
      </c>
      <c r="D215" t="s" s="363">
        <v>232</v>
      </c>
      <c r="E215" t="s" s="364">
        <v>233</v>
      </c>
      <c r="F215" t="s" s="364">
        <v>100</v>
      </c>
      <c r="G215" s="249">
        <v>39.39943825</v>
      </c>
      <c r="H215" s="249">
        <v>39.39943825</v>
      </c>
      <c r="I215" s="251">
        <v>0.456859305601902</v>
      </c>
      <c r="J215" s="252"/>
      <c r="K215" t="s" s="253">
        <v>100</v>
      </c>
      <c r="L215" s="254"/>
      <c r="M215" s="255">
        <f>_xlfn.IFERROR(L215*G215,0)</f>
        <v>0</v>
      </c>
      <c r="N215" s="256"/>
      <c r="O215" t="s" s="258">
        <v>216</v>
      </c>
      <c r="P215" t="s" s="258">
        <v>179</v>
      </c>
      <c r="Q215" t="s" s="258">
        <v>31</v>
      </c>
      <c r="R215" t="s" s="258">
        <v>160</v>
      </c>
      <c r="S215" t="s" s="364">
        <v>230</v>
      </c>
      <c r="T215" t="s" s="364"/>
      <c r="U215" t="s" s="258"/>
      <c r="V215" s="256"/>
      <c r="W215" t="s" s="368">
        <v>162</v>
      </c>
      <c r="X215" t="s" s="369"/>
      <c r="Y215" t="s" s="369">
        <v>162</v>
      </c>
      <c r="Z215" t="s" s="370"/>
      <c r="AA215" s="230"/>
    </row>
    <row r="216" ht="65" customHeight="1">
      <c r="A216" s="245">
        <f>A215+1</f>
        <v>17</v>
      </c>
      <c r="B216" s="361">
        <v>29</v>
      </c>
      <c r="C216" t="s" s="362">
        <v>234</v>
      </c>
      <c r="D216" t="s" s="363">
        <v>235</v>
      </c>
      <c r="E216" t="s" s="364">
        <v>215</v>
      </c>
      <c r="F216" t="s" s="364">
        <v>100</v>
      </c>
      <c r="G216" s="249">
        <v>26.884477675</v>
      </c>
      <c r="H216" s="249">
        <v>53.76895535</v>
      </c>
      <c r="I216" s="251">
        <v>0.379401085016616</v>
      </c>
      <c r="J216" s="252"/>
      <c r="K216" t="s" s="253">
        <v>100</v>
      </c>
      <c r="L216" s="254"/>
      <c r="M216" s="255">
        <f>_xlfn.IFERROR(L216*G216,0)</f>
        <v>0</v>
      </c>
      <c r="N216" s="256"/>
      <c r="O216" t="s" s="258">
        <v>216</v>
      </c>
      <c r="P216" t="s" s="258">
        <v>179</v>
      </c>
      <c r="Q216" t="s" s="258">
        <v>31</v>
      </c>
      <c r="R216" t="s" s="258">
        <v>160</v>
      </c>
      <c r="S216" t="s" s="364">
        <v>230</v>
      </c>
      <c r="T216" t="s" s="364"/>
      <c r="U216" t="s" s="258"/>
      <c r="V216" s="256"/>
      <c r="W216" t="s" s="372">
        <v>162</v>
      </c>
      <c r="X216" t="s" s="373"/>
      <c r="Y216" t="s" s="373">
        <v>162</v>
      </c>
      <c r="Z216" t="s" s="374"/>
      <c r="AA216" s="230"/>
    </row>
    <row r="217" ht="65" customHeight="1" hidden="1">
      <c r="A217" s="245">
        <f>A216+1</f>
        <v>18</v>
      </c>
      <c r="B217" t="s" s="362">
        <v>99</v>
      </c>
      <c r="C217" s="362"/>
      <c r="D217" s="363"/>
      <c r="E217" s="364"/>
      <c r="F217" s="364"/>
      <c r="G217" s="249"/>
      <c r="H217" s="250"/>
      <c r="I217" s="251"/>
      <c r="J217" s="252"/>
      <c r="K217" t="s" s="253">
        <v>100</v>
      </c>
      <c r="L217" s="254"/>
      <c r="M217" s="255">
        <f>_xlfn.IFERROR(L217*G217,0)</f>
        <v>0</v>
      </c>
      <c r="N217" s="256"/>
      <c r="O217" s="258"/>
      <c r="P217" t="s" s="258">
        <v>180</v>
      </c>
      <c r="Q217" s="258"/>
      <c r="R217" s="257"/>
      <c r="S217" s="364"/>
      <c r="T217" s="375"/>
      <c r="U217" s="257"/>
      <c r="V217" s="256"/>
      <c r="W217" s="376"/>
      <c r="X217" s="377"/>
      <c r="Y217" s="377"/>
      <c r="Z217" s="378"/>
      <c r="AA217" s="230"/>
    </row>
    <row r="218" ht="65" customHeight="1" hidden="1">
      <c r="A218" s="245">
        <f>A217+1</f>
        <v>19</v>
      </c>
      <c r="B218" t="s" s="362">
        <v>99</v>
      </c>
      <c r="C218" s="362"/>
      <c r="D218" s="363"/>
      <c r="E218" s="364"/>
      <c r="F218" s="364"/>
      <c r="G218" s="250"/>
      <c r="H218" s="250"/>
      <c r="I218" s="251"/>
      <c r="J218" s="252"/>
      <c r="K218" t="s" s="253">
        <v>100</v>
      </c>
      <c r="L218" s="254"/>
      <c r="M218" s="255">
        <f>_xlfn.IFERROR(L218*G218,0)</f>
        <v>0</v>
      </c>
      <c r="N218" s="256"/>
      <c r="O218" s="258"/>
      <c r="P218" t="s" s="258">
        <v>180</v>
      </c>
      <c r="Q218" s="258"/>
      <c r="R218" s="257"/>
      <c r="S218" s="364"/>
      <c r="T218" s="375"/>
      <c r="U218" s="257"/>
      <c r="V218" s="256"/>
      <c r="W218" s="376"/>
      <c r="X218" s="377"/>
      <c r="Y218" s="377"/>
      <c r="Z218" s="378"/>
      <c r="AA218" s="230"/>
    </row>
    <row r="219" ht="65" customHeight="1" hidden="1">
      <c r="A219" s="245">
        <f>A218+1</f>
        <v>20</v>
      </c>
      <c r="B219" t="s" s="362">
        <v>99</v>
      </c>
      <c r="C219" s="362"/>
      <c r="D219" s="363"/>
      <c r="E219" s="364"/>
      <c r="F219" s="364"/>
      <c r="G219" s="250"/>
      <c r="H219" s="250"/>
      <c r="I219" s="251"/>
      <c r="J219" s="252"/>
      <c r="K219" t="s" s="253">
        <v>100</v>
      </c>
      <c r="L219" s="254"/>
      <c r="M219" s="255">
        <f>_xlfn.IFERROR(L219*G219,0)</f>
        <v>0</v>
      </c>
      <c r="N219" s="256"/>
      <c r="O219" s="258"/>
      <c r="P219" t="s" s="258">
        <v>181</v>
      </c>
      <c r="Q219" s="258"/>
      <c r="R219" s="257"/>
      <c r="S219" s="364"/>
      <c r="T219" s="375"/>
      <c r="U219" s="257"/>
      <c r="V219" s="256"/>
      <c r="W219" s="376"/>
      <c r="X219" s="377"/>
      <c r="Y219" s="377"/>
      <c r="Z219" s="378"/>
      <c r="AA219" s="230"/>
    </row>
    <row r="220" ht="65" customHeight="1" hidden="1">
      <c r="A220" s="245">
        <f>A219+1</f>
        <v>21</v>
      </c>
      <c r="B220" t="s" s="362">
        <v>99</v>
      </c>
      <c r="C220" s="362"/>
      <c r="D220" s="363"/>
      <c r="E220" s="364"/>
      <c r="F220" s="364"/>
      <c r="G220" s="250"/>
      <c r="H220" s="250"/>
      <c r="I220" s="251"/>
      <c r="J220" s="252"/>
      <c r="K220" t="s" s="253">
        <v>100</v>
      </c>
      <c r="L220" s="254"/>
      <c r="M220" s="255">
        <f>_xlfn.IFERROR(L220*G220,0)</f>
        <v>0</v>
      </c>
      <c r="N220" s="256"/>
      <c r="O220" s="258"/>
      <c r="P220" t="s" s="258">
        <v>180</v>
      </c>
      <c r="Q220" s="258"/>
      <c r="R220" s="257"/>
      <c r="S220" s="364"/>
      <c r="T220" s="375"/>
      <c r="U220" s="257"/>
      <c r="V220" s="256"/>
      <c r="W220" s="376"/>
      <c r="X220" s="377"/>
      <c r="Y220" s="377"/>
      <c r="Z220" s="378"/>
      <c r="AA220" s="230"/>
    </row>
    <row r="221" ht="65" customHeight="1" hidden="1">
      <c r="A221" s="245">
        <f>A220+1</f>
        <v>22</v>
      </c>
      <c r="B221" t="s" s="362">
        <v>99</v>
      </c>
      <c r="C221" s="362"/>
      <c r="D221" s="363"/>
      <c r="E221" s="364"/>
      <c r="F221" s="364"/>
      <c r="G221" s="250"/>
      <c r="H221" s="250"/>
      <c r="I221" s="251"/>
      <c r="J221" s="252"/>
      <c r="K221" t="s" s="253">
        <v>100</v>
      </c>
      <c r="L221" s="254"/>
      <c r="M221" s="255">
        <f>_xlfn.IFERROR(L221*G221,0)</f>
        <v>0</v>
      </c>
      <c r="N221" s="256"/>
      <c r="O221" s="258"/>
      <c r="P221" t="s" s="258">
        <v>195</v>
      </c>
      <c r="Q221" s="258"/>
      <c r="R221" s="257"/>
      <c r="S221" s="364"/>
      <c r="T221" s="375"/>
      <c r="U221" s="257"/>
      <c r="V221" s="256"/>
      <c r="W221" s="376"/>
      <c r="X221" s="377"/>
      <c r="Y221" s="377"/>
      <c r="Z221" s="378"/>
      <c r="AA221" s="230"/>
    </row>
    <row r="222" ht="65" customHeight="1" hidden="1">
      <c r="A222" s="245">
        <f>A221+1</f>
        <v>23</v>
      </c>
      <c r="B222" t="s" s="362">
        <v>99</v>
      </c>
      <c r="C222" s="362"/>
      <c r="D222" s="363"/>
      <c r="E222" s="364"/>
      <c r="F222" s="364"/>
      <c r="G222" s="250"/>
      <c r="H222" s="250"/>
      <c r="I222" s="251"/>
      <c r="J222" s="252"/>
      <c r="K222" t="s" s="253">
        <v>100</v>
      </c>
      <c r="L222" s="254"/>
      <c r="M222" s="255">
        <f>_xlfn.IFERROR(L222*G222,0)</f>
        <v>0</v>
      </c>
      <c r="N222" s="256"/>
      <c r="O222" s="258"/>
      <c r="P222" t="s" s="258">
        <v>180</v>
      </c>
      <c r="Q222" s="258"/>
      <c r="R222" s="257"/>
      <c r="S222" s="364"/>
      <c r="T222" s="375"/>
      <c r="U222" s="257"/>
      <c r="V222" s="256"/>
      <c r="W222" s="376"/>
      <c r="X222" s="377"/>
      <c r="Y222" s="377"/>
      <c r="Z222" s="378"/>
      <c r="AA222" s="230"/>
    </row>
    <row r="223" ht="65" customHeight="1" hidden="1">
      <c r="A223" s="245">
        <f>A222+1</f>
        <v>24</v>
      </c>
      <c r="B223" t="s" s="362">
        <v>99</v>
      </c>
      <c r="C223" s="362"/>
      <c r="D223" s="363"/>
      <c r="E223" s="364"/>
      <c r="F223" s="364"/>
      <c r="G223" s="250"/>
      <c r="H223" s="250"/>
      <c r="I223" s="251"/>
      <c r="J223" s="252"/>
      <c r="K223" t="s" s="253">
        <v>100</v>
      </c>
      <c r="L223" s="254"/>
      <c r="M223" s="255">
        <f>_xlfn.IFERROR(L223*G223,0)</f>
        <v>0</v>
      </c>
      <c r="N223" s="256"/>
      <c r="O223" s="258"/>
      <c r="P223" t="s" s="258">
        <v>180</v>
      </c>
      <c r="Q223" s="258"/>
      <c r="R223" s="257"/>
      <c r="S223" s="364"/>
      <c r="T223" s="375"/>
      <c r="U223" s="257"/>
      <c r="V223" s="256"/>
      <c r="W223" s="376"/>
      <c r="X223" s="377"/>
      <c r="Y223" s="377"/>
      <c r="Z223" s="378"/>
      <c r="AA223" s="230"/>
    </row>
    <row r="224" ht="65" customHeight="1" hidden="1">
      <c r="A224" s="245">
        <f>A223+1</f>
        <v>25</v>
      </c>
      <c r="B224" t="s" s="362">
        <v>99</v>
      </c>
      <c r="C224" s="362"/>
      <c r="D224" s="363"/>
      <c r="E224" s="364"/>
      <c r="F224" s="364"/>
      <c r="G224" s="250"/>
      <c r="H224" s="250"/>
      <c r="I224" s="251"/>
      <c r="J224" s="252"/>
      <c r="K224" t="s" s="253">
        <v>100</v>
      </c>
      <c r="L224" s="254"/>
      <c r="M224" s="255">
        <f>_xlfn.IFERROR(L224*G224,0)</f>
        <v>0</v>
      </c>
      <c r="N224" s="256"/>
      <c r="O224" s="258"/>
      <c r="P224" t="s" s="258">
        <v>180</v>
      </c>
      <c r="Q224" s="258"/>
      <c r="R224" s="257"/>
      <c r="S224" s="364"/>
      <c r="T224" s="375"/>
      <c r="U224" s="257"/>
      <c r="V224" s="256"/>
      <c r="W224" s="376"/>
      <c r="X224" s="377"/>
      <c r="Y224" s="377"/>
      <c r="Z224" s="378"/>
      <c r="AA224" s="230"/>
    </row>
    <row r="225" ht="65" customHeight="1" hidden="1">
      <c r="A225" s="245">
        <f>A224+1</f>
        <v>26</v>
      </c>
      <c r="B225" t="s" s="362">
        <v>99</v>
      </c>
      <c r="C225" s="362"/>
      <c r="D225" s="363"/>
      <c r="E225" s="364"/>
      <c r="F225" s="364"/>
      <c r="G225" s="250"/>
      <c r="H225" s="250"/>
      <c r="I225" s="251"/>
      <c r="J225" s="252"/>
      <c r="K225" t="s" s="253">
        <v>100</v>
      </c>
      <c r="L225" s="254"/>
      <c r="M225" s="255">
        <f>_xlfn.IFERROR(L225*G225,0)</f>
        <v>0</v>
      </c>
      <c r="N225" s="256"/>
      <c r="O225" s="258"/>
      <c r="P225" t="s" s="258">
        <v>180</v>
      </c>
      <c r="Q225" s="258"/>
      <c r="R225" s="257"/>
      <c r="S225" s="364"/>
      <c r="T225" s="375"/>
      <c r="U225" s="257"/>
      <c r="V225" s="256"/>
      <c r="W225" s="376"/>
      <c r="X225" s="377"/>
      <c r="Y225" s="377"/>
      <c r="Z225" s="378"/>
      <c r="AA225" s="230"/>
    </row>
    <row r="226" ht="65" customHeight="1" hidden="1">
      <c r="A226" s="245">
        <f>A225+1</f>
        <v>27</v>
      </c>
      <c r="B226" t="s" s="362">
        <v>99</v>
      </c>
      <c r="C226" s="362"/>
      <c r="D226" s="363"/>
      <c r="E226" s="364"/>
      <c r="F226" s="364"/>
      <c r="G226" s="250"/>
      <c r="H226" s="250"/>
      <c r="I226" s="251"/>
      <c r="J226" s="252"/>
      <c r="K226" t="s" s="253">
        <v>100</v>
      </c>
      <c r="L226" s="254"/>
      <c r="M226" s="255">
        <f>_xlfn.IFERROR(L226*G226,0)</f>
        <v>0</v>
      </c>
      <c r="N226" s="256"/>
      <c r="O226" s="258"/>
      <c r="P226" t="s" s="258">
        <v>206</v>
      </c>
      <c r="Q226" s="258"/>
      <c r="R226" s="257"/>
      <c r="S226" s="364"/>
      <c r="T226" s="375"/>
      <c r="U226" s="257"/>
      <c r="V226" s="256"/>
      <c r="W226" s="376"/>
      <c r="X226" s="377"/>
      <c r="Y226" s="377"/>
      <c r="Z226" s="378"/>
      <c r="AA226" s="230"/>
    </row>
    <row r="227" ht="65" customHeight="1" hidden="1">
      <c r="A227" s="245">
        <f>A226+1</f>
        <v>28</v>
      </c>
      <c r="B227" t="s" s="362">
        <v>99</v>
      </c>
      <c r="C227" s="362"/>
      <c r="D227" s="363"/>
      <c r="E227" s="364"/>
      <c r="F227" s="364"/>
      <c r="G227" s="250"/>
      <c r="H227" s="250"/>
      <c r="I227" s="251"/>
      <c r="J227" s="252"/>
      <c r="K227" t="s" s="253">
        <v>100</v>
      </c>
      <c r="L227" s="254"/>
      <c r="M227" s="255">
        <f>_xlfn.IFERROR(L227*G227,0)</f>
        <v>0</v>
      </c>
      <c r="N227" s="256"/>
      <c r="O227" s="258"/>
      <c r="P227" t="s" s="258">
        <v>207</v>
      </c>
      <c r="Q227" s="258"/>
      <c r="R227" s="257"/>
      <c r="S227" s="364"/>
      <c r="T227" s="375"/>
      <c r="U227" s="257"/>
      <c r="V227" s="256"/>
      <c r="W227" s="376"/>
      <c r="X227" s="377"/>
      <c r="Y227" s="377"/>
      <c r="Z227" s="378"/>
      <c r="AA227" s="230"/>
    </row>
    <row r="228" ht="65" customHeight="1" hidden="1">
      <c r="A228" s="245">
        <f>A227+1</f>
        <v>29</v>
      </c>
      <c r="B228" t="s" s="362">
        <v>99</v>
      </c>
      <c r="C228" s="362"/>
      <c r="D228" s="363"/>
      <c r="E228" s="364"/>
      <c r="F228" s="364"/>
      <c r="G228" s="250"/>
      <c r="H228" s="250"/>
      <c r="I228" s="251"/>
      <c r="J228" s="252"/>
      <c r="K228" t="s" s="253">
        <v>100</v>
      </c>
      <c r="L228" s="254"/>
      <c r="M228" s="255">
        <f>_xlfn.IFERROR(L228*G228,0)</f>
        <v>0</v>
      </c>
      <c r="N228" s="256"/>
      <c r="O228" s="258"/>
      <c r="P228" t="s" s="258">
        <v>208</v>
      </c>
      <c r="Q228" s="258"/>
      <c r="R228" s="257"/>
      <c r="S228" s="364"/>
      <c r="T228" s="375"/>
      <c r="U228" s="257"/>
      <c r="V228" s="256"/>
      <c r="W228" s="376"/>
      <c r="X228" s="377"/>
      <c r="Y228" s="377"/>
      <c r="Z228" s="378"/>
      <c r="AA228" s="230"/>
    </row>
    <row r="229" ht="65" customHeight="1" hidden="1">
      <c r="A229" s="245">
        <f>A228+1</f>
        <v>30</v>
      </c>
      <c r="B229" t="s" s="362">
        <v>99</v>
      </c>
      <c r="C229" s="362"/>
      <c r="D229" s="363"/>
      <c r="E229" s="364"/>
      <c r="F229" s="364"/>
      <c r="G229" s="250"/>
      <c r="H229" s="250"/>
      <c r="I229" s="251"/>
      <c r="J229" s="252"/>
      <c r="K229" t="s" s="253">
        <v>100</v>
      </c>
      <c r="L229" s="254"/>
      <c r="M229" s="255">
        <f>_xlfn.IFERROR(L229*G229,0)</f>
        <v>0</v>
      </c>
      <c r="N229" s="256"/>
      <c r="O229" s="258"/>
      <c r="P229" t="s" s="258">
        <v>211</v>
      </c>
      <c r="Q229" s="258"/>
      <c r="R229" s="257"/>
      <c r="S229" s="364"/>
      <c r="T229" s="375"/>
      <c r="U229" s="257"/>
      <c r="V229" s="256"/>
      <c r="W229" s="376"/>
      <c r="X229" s="377"/>
      <c r="Y229" s="377"/>
      <c r="Z229" s="378"/>
      <c r="AA229" s="230"/>
    </row>
    <row r="230" ht="65" customHeight="1" hidden="1">
      <c r="A230" s="245">
        <f>A229+1</f>
        <v>31</v>
      </c>
      <c r="B230" t="s" s="362">
        <v>99</v>
      </c>
      <c r="C230" s="362"/>
      <c r="D230" s="363"/>
      <c r="E230" s="364"/>
      <c r="F230" s="364"/>
      <c r="G230" s="250"/>
      <c r="H230" s="250"/>
      <c r="I230" s="251"/>
      <c r="J230" s="252"/>
      <c r="K230" t="s" s="253">
        <v>100</v>
      </c>
      <c r="L230" s="254"/>
      <c r="M230" s="255">
        <f>_xlfn.IFERROR(L230*G230,0)</f>
        <v>0</v>
      </c>
      <c r="N230" s="256"/>
      <c r="O230" s="258"/>
      <c r="P230" t="s" s="258">
        <v>211</v>
      </c>
      <c r="Q230" s="258"/>
      <c r="R230" s="257"/>
      <c r="S230" s="364"/>
      <c r="T230" s="375"/>
      <c r="U230" s="257"/>
      <c r="V230" s="256"/>
      <c r="W230" s="376"/>
      <c r="X230" s="377"/>
      <c r="Y230" s="377"/>
      <c r="Z230" s="378"/>
      <c r="AA230" s="230"/>
    </row>
    <row r="231" ht="65" customHeight="1" hidden="1">
      <c r="A231" s="245">
        <f>A230+1</f>
        <v>32</v>
      </c>
      <c r="B231" t="s" s="362">
        <v>99</v>
      </c>
      <c r="C231" s="362"/>
      <c r="D231" s="363"/>
      <c r="E231" s="364"/>
      <c r="F231" s="364"/>
      <c r="G231" s="250"/>
      <c r="H231" s="250"/>
      <c r="I231" s="251"/>
      <c r="J231" s="252"/>
      <c r="K231" t="s" s="253">
        <v>100</v>
      </c>
      <c r="L231" s="254"/>
      <c r="M231" s="255">
        <f>_xlfn.IFERROR(L231*G231,0)</f>
        <v>0</v>
      </c>
      <c r="N231" s="256"/>
      <c r="O231" s="258"/>
      <c r="P231" t="s" s="258">
        <v>211</v>
      </c>
      <c r="Q231" s="258"/>
      <c r="R231" s="257"/>
      <c r="S231" s="364"/>
      <c r="T231" s="375"/>
      <c r="U231" s="257"/>
      <c r="V231" s="256"/>
      <c r="W231" s="376"/>
      <c r="X231" s="377"/>
      <c r="Y231" s="377"/>
      <c r="Z231" s="378"/>
      <c r="AA231" s="230"/>
    </row>
    <row r="232" ht="65" customHeight="1" hidden="1">
      <c r="A232" s="245">
        <f>A231+1</f>
        <v>33</v>
      </c>
      <c r="B232" t="s" s="362">
        <v>99</v>
      </c>
      <c r="C232" s="362"/>
      <c r="D232" s="363"/>
      <c r="E232" s="364"/>
      <c r="F232" s="364"/>
      <c r="G232" s="250"/>
      <c r="H232" s="250"/>
      <c r="I232" s="251"/>
      <c r="J232" s="252"/>
      <c r="K232" t="s" s="253">
        <v>100</v>
      </c>
      <c r="L232" s="254"/>
      <c r="M232" s="255">
        <f>_xlfn.IFERROR(L232*G232,0)</f>
        <v>0</v>
      </c>
      <c r="N232" s="256"/>
      <c r="O232" s="258"/>
      <c r="P232" t="s" s="258">
        <v>226</v>
      </c>
      <c r="Q232" s="258"/>
      <c r="R232" s="257"/>
      <c r="S232" s="364"/>
      <c r="T232" s="375"/>
      <c r="U232" s="257"/>
      <c r="V232" s="256"/>
      <c r="W232" s="376"/>
      <c r="X232" s="377"/>
      <c r="Y232" s="377"/>
      <c r="Z232" s="378"/>
      <c r="AA232" s="230"/>
    </row>
    <row r="233" ht="15" customHeight="1">
      <c r="A233" s="290"/>
      <c r="B233" t="s" s="379">
        <f>IF(SUM(B213:B232)&gt;0,"","n.a.")</f>
      </c>
      <c r="C233" s="392"/>
      <c r="D233" s="287"/>
      <c r="E233" s="392"/>
      <c r="F233" s="392"/>
      <c r="G233" s="399"/>
      <c r="H233" s="400"/>
      <c r="I233" s="395"/>
      <c r="J233" s="283"/>
      <c r="K233" s="396"/>
      <c r="L233" s="401"/>
      <c r="M233" s="285"/>
      <c r="N233" s="18"/>
      <c r="O233" s="392"/>
      <c r="P233" s="392"/>
      <c r="Q233" s="392"/>
      <c r="R233" s="287"/>
      <c r="S233" s="392"/>
      <c r="T233" s="287"/>
      <c r="U233" s="287"/>
      <c r="V233" s="18"/>
      <c r="W233" t="s" s="299">
        <f>W$10</f>
        <v>108</v>
      </c>
      <c r="X233" s="397"/>
      <c r="Y233" s="397"/>
      <c r="Z233" s="397"/>
      <c r="AA233" s="176"/>
    </row>
    <row r="234" ht="40" customHeight="1" hidden="1">
      <c r="A234" s="277"/>
      <c r="B234" t="s" s="348">
        <f>IF(SUM(B235:B254)&gt;0,"Hülsenfrüchte","n.a. Hülsenfrüchte")</f>
        <v>236</v>
      </c>
      <c r="C234" s="349"/>
      <c r="D234" t="s" s="350">
        <f>D$11</f>
        <v>136</v>
      </c>
      <c r="E234" t="s" s="350">
        <f>E$11</f>
        <v>137</v>
      </c>
      <c r="F234" t="s" s="350">
        <f>F$11</f>
        <v>138</v>
      </c>
      <c r="G234" t="s" s="350">
        <f>G$11</f>
        <v>139</v>
      </c>
      <c r="H234" t="s" s="350">
        <f>H$11</f>
        <v>140</v>
      </c>
      <c r="I234" t="s" s="350">
        <f>I$11</f>
        <v>141</v>
      </c>
      <c r="J234" t="s" s="351">
        <f>J$11</f>
        <v>142</v>
      </c>
      <c r="K234" t="s" s="304">
        <f>K$11</f>
        <v>117</v>
      </c>
      <c r="L234" t="s" s="353">
        <f>L$11</f>
        <v>210</v>
      </c>
      <c r="M234" t="s" s="353">
        <f>M$11</f>
        <v>144</v>
      </c>
      <c r="N234" s="354">
        <f>N$11</f>
        <v>0</v>
      </c>
      <c r="O234" t="s" s="355">
        <f>O$11</f>
        <v>145</v>
      </c>
      <c r="P234" t="s" s="350">
        <f>P$11</f>
        <v>146</v>
      </c>
      <c r="Q234" t="s" s="350">
        <f>Q$11</f>
        <v>147</v>
      </c>
      <c r="R234" t="s" s="350">
        <f>R$11</f>
        <v>148</v>
      </c>
      <c r="S234" t="s" s="350">
        <f>S$11</f>
        <v>149</v>
      </c>
      <c r="T234" t="s" s="356">
        <f>T$11</f>
        <v>150</v>
      </c>
      <c r="U234" t="s" s="357">
        <f>U$11</f>
        <v>151</v>
      </c>
      <c r="V234" s="226"/>
      <c r="W234" t="s" s="358">
        <f>W$11</f>
        <v>152</v>
      </c>
      <c r="X234" t="s" s="359">
        <f>X$11</f>
        <v>153</v>
      </c>
      <c r="Y234" t="s" s="359">
        <f>Y$11</f>
        <v>154</v>
      </c>
      <c r="Z234" t="s" s="360">
        <f>Z$11</f>
        <v>155</v>
      </c>
      <c r="AA234" s="230"/>
    </row>
    <row r="235" ht="65" customHeight="1" hidden="1">
      <c r="A235" s="245">
        <f>197-COUNTIF(B13:B232,"n.a.")</f>
        <v>16</v>
      </c>
      <c r="B235" t="s" s="362">
        <v>99</v>
      </c>
      <c r="C235" s="362"/>
      <c r="D235" s="363"/>
      <c r="E235" s="364"/>
      <c r="F235" s="364"/>
      <c r="G235" s="250"/>
      <c r="H235" s="250"/>
      <c r="I235" s="251"/>
      <c r="J235" s="252"/>
      <c r="K235" s="253"/>
      <c r="L235" s="254"/>
      <c r="M235" s="255">
        <f>_xlfn.IFERROR(L235*G235,0)</f>
        <v>0</v>
      </c>
      <c r="N235" s="256"/>
      <c r="O235" s="258"/>
      <c r="P235" t="s" s="258">
        <v>179</v>
      </c>
      <c r="Q235" s="258"/>
      <c r="R235" s="257"/>
      <c r="S235" s="364"/>
      <c r="T235" s="375"/>
      <c r="U235" s="257"/>
      <c r="V235" s="256"/>
      <c r="W235" s="376"/>
      <c r="X235" s="377"/>
      <c r="Y235" s="377"/>
      <c r="Z235" s="378"/>
      <c r="AA235" s="230"/>
    </row>
    <row r="236" ht="65" customHeight="1" hidden="1">
      <c r="A236" s="245">
        <f>A235+1</f>
        <v>17</v>
      </c>
      <c r="B236" t="s" s="362">
        <v>99</v>
      </c>
      <c r="C236" s="362"/>
      <c r="D236" s="363"/>
      <c r="E236" s="364"/>
      <c r="F236" s="364"/>
      <c r="G236" s="250"/>
      <c r="H236" s="250"/>
      <c r="I236" s="251"/>
      <c r="J236" s="252"/>
      <c r="K236" s="253"/>
      <c r="L236" s="254"/>
      <c r="M236" s="255">
        <f>_xlfn.IFERROR(L236*G236,0)</f>
        <v>0</v>
      </c>
      <c r="N236" s="256"/>
      <c r="O236" s="258"/>
      <c r="P236" t="s" s="258">
        <v>179</v>
      </c>
      <c r="Q236" s="258"/>
      <c r="R236" s="257"/>
      <c r="S236" s="364"/>
      <c r="T236" s="375"/>
      <c r="U236" s="257"/>
      <c r="V236" s="256"/>
      <c r="W236" s="376"/>
      <c r="X236" s="377"/>
      <c r="Y236" s="377"/>
      <c r="Z236" s="378"/>
      <c r="AA236" s="230"/>
    </row>
    <row r="237" ht="65" customHeight="1" hidden="1">
      <c r="A237" s="245">
        <f>A236+1</f>
        <v>18</v>
      </c>
      <c r="B237" t="s" s="362">
        <v>99</v>
      </c>
      <c r="C237" s="362"/>
      <c r="D237" s="363"/>
      <c r="E237" s="364"/>
      <c r="F237" s="364"/>
      <c r="G237" s="250"/>
      <c r="H237" s="250"/>
      <c r="I237" s="251"/>
      <c r="J237" s="252"/>
      <c r="K237" s="253"/>
      <c r="L237" s="254"/>
      <c r="M237" s="255">
        <f>_xlfn.IFERROR(L237*G237,0)</f>
        <v>0</v>
      </c>
      <c r="N237" s="256"/>
      <c r="O237" s="258"/>
      <c r="P237" t="s" s="258">
        <v>180</v>
      </c>
      <c r="Q237" s="258"/>
      <c r="R237" s="257"/>
      <c r="S237" s="364"/>
      <c r="T237" s="375"/>
      <c r="U237" s="257"/>
      <c r="V237" s="256"/>
      <c r="W237" s="376"/>
      <c r="X237" s="377"/>
      <c r="Y237" s="377"/>
      <c r="Z237" s="378"/>
      <c r="AA237" s="230"/>
    </row>
    <row r="238" ht="65" customHeight="1" hidden="1">
      <c r="A238" s="245">
        <f>A237+1</f>
        <v>19</v>
      </c>
      <c r="B238" t="s" s="362">
        <v>99</v>
      </c>
      <c r="C238" s="362"/>
      <c r="D238" s="363"/>
      <c r="E238" s="364"/>
      <c r="F238" s="364"/>
      <c r="G238" s="250"/>
      <c r="H238" s="250"/>
      <c r="I238" s="251"/>
      <c r="J238" s="252"/>
      <c r="K238" s="253"/>
      <c r="L238" s="254"/>
      <c r="M238" s="255">
        <f>_xlfn.IFERROR(L238*G238,0)</f>
        <v>0</v>
      </c>
      <c r="N238" s="256"/>
      <c r="O238" s="258"/>
      <c r="P238" t="s" s="258">
        <v>180</v>
      </c>
      <c r="Q238" s="258"/>
      <c r="R238" s="257"/>
      <c r="S238" s="364"/>
      <c r="T238" s="375"/>
      <c r="U238" s="257"/>
      <c r="V238" s="256"/>
      <c r="W238" s="376"/>
      <c r="X238" s="377"/>
      <c r="Y238" s="377"/>
      <c r="Z238" s="378"/>
      <c r="AA238" s="230"/>
    </row>
    <row r="239" ht="65" customHeight="1" hidden="1">
      <c r="A239" s="245">
        <f>A238+1</f>
        <v>20</v>
      </c>
      <c r="B239" t="s" s="362">
        <v>99</v>
      </c>
      <c r="C239" s="362"/>
      <c r="D239" s="363"/>
      <c r="E239" s="364"/>
      <c r="F239" s="364"/>
      <c r="G239" s="250"/>
      <c r="H239" s="250"/>
      <c r="I239" s="251"/>
      <c r="J239" s="252"/>
      <c r="K239" s="253"/>
      <c r="L239" s="254"/>
      <c r="M239" s="255">
        <f>_xlfn.IFERROR(L239*G239,0)</f>
        <v>0</v>
      </c>
      <c r="N239" s="256"/>
      <c r="O239" s="258"/>
      <c r="P239" t="s" s="258">
        <v>181</v>
      </c>
      <c r="Q239" s="258"/>
      <c r="R239" s="257"/>
      <c r="S239" s="364"/>
      <c r="T239" s="375"/>
      <c r="U239" s="257"/>
      <c r="V239" s="256"/>
      <c r="W239" s="376"/>
      <c r="X239" s="377"/>
      <c r="Y239" s="377"/>
      <c r="Z239" s="378"/>
      <c r="AA239" s="230"/>
    </row>
    <row r="240" ht="65" customHeight="1" hidden="1">
      <c r="A240" s="245">
        <f>A239+1</f>
        <v>21</v>
      </c>
      <c r="B240" t="s" s="362">
        <v>99</v>
      </c>
      <c r="C240" s="362"/>
      <c r="D240" s="363"/>
      <c r="E240" s="364"/>
      <c r="F240" s="364"/>
      <c r="G240" s="250"/>
      <c r="H240" s="250"/>
      <c r="I240" s="251"/>
      <c r="J240" s="252"/>
      <c r="K240" s="253"/>
      <c r="L240" s="254"/>
      <c r="M240" s="255">
        <f>_xlfn.IFERROR(L240*G240,0)</f>
        <v>0</v>
      </c>
      <c r="N240" s="256"/>
      <c r="O240" s="258"/>
      <c r="P240" t="s" s="258">
        <v>180</v>
      </c>
      <c r="Q240" s="258"/>
      <c r="R240" s="257"/>
      <c r="S240" s="364"/>
      <c r="T240" s="375"/>
      <c r="U240" s="257"/>
      <c r="V240" s="256"/>
      <c r="W240" s="376"/>
      <c r="X240" s="377"/>
      <c r="Y240" s="377"/>
      <c r="Z240" s="378"/>
      <c r="AA240" s="230"/>
    </row>
    <row r="241" ht="65" customHeight="1" hidden="1">
      <c r="A241" s="245">
        <f>A240+1</f>
        <v>22</v>
      </c>
      <c r="B241" t="s" s="362">
        <v>99</v>
      </c>
      <c r="C241" s="362"/>
      <c r="D241" s="363"/>
      <c r="E241" s="364"/>
      <c r="F241" s="364"/>
      <c r="G241" s="250"/>
      <c r="H241" s="250"/>
      <c r="I241" s="251"/>
      <c r="J241" s="252"/>
      <c r="K241" s="253"/>
      <c r="L241" s="254"/>
      <c r="M241" s="255">
        <f>_xlfn.IFERROR(L241*G241,0)</f>
        <v>0</v>
      </c>
      <c r="N241" s="256"/>
      <c r="O241" s="258"/>
      <c r="P241" t="s" s="258">
        <v>195</v>
      </c>
      <c r="Q241" s="258"/>
      <c r="R241" s="257"/>
      <c r="S241" s="364"/>
      <c r="T241" s="375"/>
      <c r="U241" s="257"/>
      <c r="V241" s="256"/>
      <c r="W241" s="376"/>
      <c r="X241" s="377"/>
      <c r="Y241" s="377"/>
      <c r="Z241" s="378"/>
      <c r="AA241" s="230"/>
    </row>
    <row r="242" ht="65" customHeight="1" hidden="1">
      <c r="A242" s="245">
        <f>A241+1</f>
        <v>23</v>
      </c>
      <c r="B242" t="s" s="362">
        <v>99</v>
      </c>
      <c r="C242" s="362"/>
      <c r="D242" s="363"/>
      <c r="E242" s="364"/>
      <c r="F242" s="364"/>
      <c r="G242" s="250"/>
      <c r="H242" s="250"/>
      <c r="I242" s="251"/>
      <c r="J242" s="252"/>
      <c r="K242" s="253"/>
      <c r="L242" s="254"/>
      <c r="M242" s="255">
        <f>_xlfn.IFERROR(L242*G242,0)</f>
        <v>0</v>
      </c>
      <c r="N242" s="256"/>
      <c r="O242" s="258"/>
      <c r="P242" t="s" s="258">
        <v>180</v>
      </c>
      <c r="Q242" s="258"/>
      <c r="R242" s="257"/>
      <c r="S242" s="364"/>
      <c r="T242" s="375"/>
      <c r="U242" s="257"/>
      <c r="V242" s="256"/>
      <c r="W242" s="376"/>
      <c r="X242" s="377"/>
      <c r="Y242" s="377"/>
      <c r="Z242" s="378"/>
      <c r="AA242" s="230"/>
    </row>
    <row r="243" ht="65" customHeight="1" hidden="1">
      <c r="A243" s="245">
        <f>A242+1</f>
        <v>24</v>
      </c>
      <c r="B243" t="s" s="362">
        <v>99</v>
      </c>
      <c r="C243" s="362"/>
      <c r="D243" s="363"/>
      <c r="E243" s="364"/>
      <c r="F243" s="364"/>
      <c r="G243" s="250"/>
      <c r="H243" s="250"/>
      <c r="I243" s="251"/>
      <c r="J243" s="252"/>
      <c r="K243" s="253"/>
      <c r="L243" s="254"/>
      <c r="M243" s="255">
        <f>_xlfn.IFERROR(L243*G243,0)</f>
        <v>0</v>
      </c>
      <c r="N243" s="256"/>
      <c r="O243" s="258"/>
      <c r="P243" t="s" s="258">
        <v>180</v>
      </c>
      <c r="Q243" s="258"/>
      <c r="R243" s="257"/>
      <c r="S243" s="364"/>
      <c r="T243" s="375"/>
      <c r="U243" s="257"/>
      <c r="V243" s="256"/>
      <c r="W243" s="376"/>
      <c r="X243" s="377"/>
      <c r="Y243" s="377"/>
      <c r="Z243" s="378"/>
      <c r="AA243" s="230"/>
    </row>
    <row r="244" ht="65" customHeight="1" hidden="1">
      <c r="A244" s="245">
        <f>A243+1</f>
        <v>25</v>
      </c>
      <c r="B244" t="s" s="362">
        <v>99</v>
      </c>
      <c r="C244" s="362"/>
      <c r="D244" s="363"/>
      <c r="E244" s="364"/>
      <c r="F244" s="364"/>
      <c r="G244" s="250"/>
      <c r="H244" s="250"/>
      <c r="I244" s="251"/>
      <c r="J244" s="252"/>
      <c r="K244" s="253"/>
      <c r="L244" s="254"/>
      <c r="M244" s="255">
        <f>_xlfn.IFERROR(L244*G244,0)</f>
        <v>0</v>
      </c>
      <c r="N244" s="256"/>
      <c r="O244" s="258"/>
      <c r="P244" t="s" s="258">
        <v>180</v>
      </c>
      <c r="Q244" s="258"/>
      <c r="R244" s="257"/>
      <c r="S244" s="364"/>
      <c r="T244" s="375"/>
      <c r="U244" s="257"/>
      <c r="V244" s="256"/>
      <c r="W244" s="376"/>
      <c r="X244" s="377"/>
      <c r="Y244" s="377"/>
      <c r="Z244" s="378"/>
      <c r="AA244" s="230"/>
    </row>
    <row r="245" ht="65" customHeight="1" hidden="1">
      <c r="A245" s="245">
        <f>A244+1</f>
        <v>26</v>
      </c>
      <c r="B245" t="s" s="362">
        <v>99</v>
      </c>
      <c r="C245" s="362"/>
      <c r="D245" s="363"/>
      <c r="E245" s="364"/>
      <c r="F245" s="364"/>
      <c r="G245" s="250"/>
      <c r="H245" s="250"/>
      <c r="I245" s="251"/>
      <c r="J245" s="252"/>
      <c r="K245" s="253"/>
      <c r="L245" s="254"/>
      <c r="M245" s="255">
        <f>_xlfn.IFERROR(L245*G245,0)</f>
        <v>0</v>
      </c>
      <c r="N245" s="256"/>
      <c r="O245" s="258"/>
      <c r="P245" t="s" s="258">
        <v>180</v>
      </c>
      <c r="Q245" s="258"/>
      <c r="R245" s="257"/>
      <c r="S245" s="364"/>
      <c r="T245" s="375"/>
      <c r="U245" s="257"/>
      <c r="V245" s="256"/>
      <c r="W245" s="376"/>
      <c r="X245" s="377"/>
      <c r="Y245" s="377"/>
      <c r="Z245" s="378"/>
      <c r="AA245" s="230"/>
    </row>
    <row r="246" ht="65" customHeight="1" hidden="1">
      <c r="A246" s="245">
        <f>A245+1</f>
        <v>27</v>
      </c>
      <c r="B246" t="s" s="362">
        <v>99</v>
      </c>
      <c r="C246" s="362"/>
      <c r="D246" s="363"/>
      <c r="E246" s="364"/>
      <c r="F246" s="364"/>
      <c r="G246" s="250"/>
      <c r="H246" s="250"/>
      <c r="I246" s="251"/>
      <c r="J246" s="252"/>
      <c r="K246" s="253"/>
      <c r="L246" s="254"/>
      <c r="M246" s="255">
        <f>_xlfn.IFERROR(L246*G246,0)</f>
        <v>0</v>
      </c>
      <c r="N246" s="256"/>
      <c r="O246" s="258"/>
      <c r="P246" t="s" s="258">
        <v>206</v>
      </c>
      <c r="Q246" s="258"/>
      <c r="R246" s="257"/>
      <c r="S246" s="364"/>
      <c r="T246" s="375"/>
      <c r="U246" s="257"/>
      <c r="V246" s="256"/>
      <c r="W246" s="376"/>
      <c r="X246" s="377"/>
      <c r="Y246" s="377"/>
      <c r="Z246" s="378"/>
      <c r="AA246" s="230"/>
    </row>
    <row r="247" ht="65" customHeight="1" hidden="1">
      <c r="A247" s="245">
        <f>A246+1</f>
        <v>28</v>
      </c>
      <c r="B247" t="s" s="362">
        <v>99</v>
      </c>
      <c r="C247" s="362"/>
      <c r="D247" s="363"/>
      <c r="E247" s="364"/>
      <c r="F247" s="364"/>
      <c r="G247" s="250"/>
      <c r="H247" s="250"/>
      <c r="I247" s="251"/>
      <c r="J247" s="252"/>
      <c r="K247" s="253"/>
      <c r="L247" s="254"/>
      <c r="M247" s="255">
        <f>_xlfn.IFERROR(L247*G247,0)</f>
        <v>0</v>
      </c>
      <c r="N247" s="256"/>
      <c r="O247" s="258"/>
      <c r="P247" t="s" s="258">
        <v>207</v>
      </c>
      <c r="Q247" s="258"/>
      <c r="R247" s="257"/>
      <c r="S247" s="364"/>
      <c r="T247" s="375"/>
      <c r="U247" s="257"/>
      <c r="V247" s="256"/>
      <c r="W247" s="376"/>
      <c r="X247" s="377"/>
      <c r="Y247" s="377"/>
      <c r="Z247" s="378"/>
      <c r="AA247" s="230"/>
    </row>
    <row r="248" ht="65" customHeight="1" hidden="1">
      <c r="A248" s="245">
        <f>A247+1</f>
        <v>29</v>
      </c>
      <c r="B248" t="s" s="362">
        <v>99</v>
      </c>
      <c r="C248" s="362"/>
      <c r="D248" s="363"/>
      <c r="E248" s="364"/>
      <c r="F248" s="364"/>
      <c r="G248" s="250"/>
      <c r="H248" s="250"/>
      <c r="I248" s="251"/>
      <c r="J248" s="252"/>
      <c r="K248" s="253"/>
      <c r="L248" s="254"/>
      <c r="M248" s="255">
        <f>_xlfn.IFERROR(L248*G248,0)</f>
        <v>0</v>
      </c>
      <c r="N248" s="256"/>
      <c r="O248" s="258"/>
      <c r="P248" t="s" s="258">
        <v>208</v>
      </c>
      <c r="Q248" s="258"/>
      <c r="R248" s="257"/>
      <c r="S248" s="364"/>
      <c r="T248" s="375"/>
      <c r="U248" s="257"/>
      <c r="V248" s="256"/>
      <c r="W248" s="376"/>
      <c r="X248" s="377"/>
      <c r="Y248" s="377"/>
      <c r="Z248" s="378"/>
      <c r="AA248" s="230"/>
    </row>
    <row r="249" ht="65" customHeight="1" hidden="1">
      <c r="A249" s="245">
        <f>A248+1</f>
        <v>30</v>
      </c>
      <c r="B249" t="s" s="362">
        <v>99</v>
      </c>
      <c r="C249" s="362"/>
      <c r="D249" s="363"/>
      <c r="E249" s="364"/>
      <c r="F249" s="364"/>
      <c r="G249" s="250"/>
      <c r="H249" s="250"/>
      <c r="I249" s="251"/>
      <c r="J249" s="252"/>
      <c r="K249" s="253"/>
      <c r="L249" s="254"/>
      <c r="M249" s="255">
        <f>_xlfn.IFERROR(L249*G249,0)</f>
        <v>0</v>
      </c>
      <c r="N249" s="256"/>
      <c r="O249" s="258"/>
      <c r="P249" t="s" s="258">
        <v>211</v>
      </c>
      <c r="Q249" s="258"/>
      <c r="R249" s="257"/>
      <c r="S249" s="364"/>
      <c r="T249" s="375"/>
      <c r="U249" s="257"/>
      <c r="V249" s="256"/>
      <c r="W249" s="376"/>
      <c r="X249" s="377"/>
      <c r="Y249" s="377"/>
      <c r="Z249" s="378"/>
      <c r="AA249" s="230"/>
    </row>
    <row r="250" ht="65" customHeight="1" hidden="1">
      <c r="A250" s="245">
        <f>A249+1</f>
        <v>31</v>
      </c>
      <c r="B250" t="s" s="362">
        <v>99</v>
      </c>
      <c r="C250" s="362"/>
      <c r="D250" s="363"/>
      <c r="E250" s="364"/>
      <c r="F250" s="364"/>
      <c r="G250" s="250"/>
      <c r="H250" s="250"/>
      <c r="I250" s="251"/>
      <c r="J250" s="252"/>
      <c r="K250" s="253"/>
      <c r="L250" s="254"/>
      <c r="M250" s="255">
        <f>_xlfn.IFERROR(L250*G250,0)</f>
        <v>0</v>
      </c>
      <c r="N250" s="256"/>
      <c r="O250" s="258"/>
      <c r="P250" t="s" s="258">
        <v>211</v>
      </c>
      <c r="Q250" s="258"/>
      <c r="R250" s="257"/>
      <c r="S250" s="364"/>
      <c r="T250" s="375"/>
      <c r="U250" s="257"/>
      <c r="V250" s="256"/>
      <c r="W250" s="376"/>
      <c r="X250" s="377"/>
      <c r="Y250" s="377"/>
      <c r="Z250" s="378"/>
      <c r="AA250" s="230"/>
    </row>
    <row r="251" ht="65" customHeight="1" hidden="1">
      <c r="A251" s="245">
        <f>A250+1</f>
        <v>32</v>
      </c>
      <c r="B251" t="s" s="362">
        <v>99</v>
      </c>
      <c r="C251" s="362"/>
      <c r="D251" s="363"/>
      <c r="E251" s="364"/>
      <c r="F251" s="364"/>
      <c r="G251" s="250"/>
      <c r="H251" s="250"/>
      <c r="I251" s="251"/>
      <c r="J251" s="252"/>
      <c r="K251" s="253"/>
      <c r="L251" s="254"/>
      <c r="M251" s="255">
        <f>_xlfn.IFERROR(L251*G251,0)</f>
        <v>0</v>
      </c>
      <c r="N251" s="256"/>
      <c r="O251" s="258"/>
      <c r="P251" t="s" s="258">
        <v>211</v>
      </c>
      <c r="Q251" s="258"/>
      <c r="R251" s="257"/>
      <c r="S251" s="364"/>
      <c r="T251" s="375"/>
      <c r="U251" s="257"/>
      <c r="V251" s="256"/>
      <c r="W251" s="376"/>
      <c r="X251" s="377"/>
      <c r="Y251" s="377"/>
      <c r="Z251" s="378"/>
      <c r="AA251" s="230"/>
    </row>
    <row r="252" ht="65" customHeight="1" hidden="1">
      <c r="A252" s="245">
        <f>A251+1</f>
        <v>33</v>
      </c>
      <c r="B252" t="s" s="362">
        <v>99</v>
      </c>
      <c r="C252" s="362"/>
      <c r="D252" s="363"/>
      <c r="E252" s="364"/>
      <c r="F252" s="364"/>
      <c r="G252" s="250"/>
      <c r="H252" s="250"/>
      <c r="I252" s="251"/>
      <c r="J252" s="252"/>
      <c r="K252" s="253"/>
      <c r="L252" s="254"/>
      <c r="M252" s="255">
        <f>_xlfn.IFERROR(L252*G252,0)</f>
        <v>0</v>
      </c>
      <c r="N252" s="256"/>
      <c r="O252" s="258"/>
      <c r="P252" t="s" s="258">
        <v>226</v>
      </c>
      <c r="Q252" s="258"/>
      <c r="R252" s="257"/>
      <c r="S252" s="364"/>
      <c r="T252" s="375"/>
      <c r="U252" s="257"/>
      <c r="V252" s="256"/>
      <c r="W252" s="376"/>
      <c r="X252" s="377"/>
      <c r="Y252" s="377"/>
      <c r="Z252" s="378"/>
      <c r="AA252" s="230"/>
    </row>
    <row r="253" ht="65" customHeight="1" hidden="1">
      <c r="A253" s="245">
        <f>A252+1</f>
        <v>34</v>
      </c>
      <c r="B253" t="s" s="362">
        <v>99</v>
      </c>
      <c r="C253" s="362"/>
      <c r="D253" s="363"/>
      <c r="E253" s="364"/>
      <c r="F253" s="364"/>
      <c r="G253" s="250"/>
      <c r="H253" s="250"/>
      <c r="I253" s="251"/>
      <c r="J253" s="252"/>
      <c r="K253" s="253"/>
      <c r="L253" s="254"/>
      <c r="M253" s="255">
        <f>_xlfn.IFERROR(L253*G253,0)</f>
        <v>0</v>
      </c>
      <c r="N253" s="256"/>
      <c r="O253" s="258"/>
      <c r="P253" t="s" s="258">
        <v>226</v>
      </c>
      <c r="Q253" s="258"/>
      <c r="R253" s="257"/>
      <c r="S253" s="364"/>
      <c r="T253" s="375"/>
      <c r="U253" s="257"/>
      <c r="V253" s="256"/>
      <c r="W253" s="376"/>
      <c r="X253" s="377"/>
      <c r="Y253" s="377"/>
      <c r="Z253" s="378"/>
      <c r="AA253" s="230"/>
    </row>
    <row r="254" ht="65" customHeight="1" hidden="1">
      <c r="A254" s="245">
        <f>A253+1</f>
        <v>35</v>
      </c>
      <c r="B254" t="s" s="362">
        <v>99</v>
      </c>
      <c r="C254" s="362"/>
      <c r="D254" s="363"/>
      <c r="E254" s="364"/>
      <c r="F254" s="364"/>
      <c r="G254" s="250"/>
      <c r="H254" s="250"/>
      <c r="I254" s="251"/>
      <c r="J254" s="252"/>
      <c r="K254" s="253"/>
      <c r="L254" s="254"/>
      <c r="M254" s="255">
        <f>_xlfn.IFERROR(L254*G254,0)</f>
        <v>0</v>
      </c>
      <c r="N254" s="256"/>
      <c r="O254" s="258"/>
      <c r="P254" t="s" s="258">
        <v>237</v>
      </c>
      <c r="Q254" s="258"/>
      <c r="R254" s="257"/>
      <c r="S254" s="364"/>
      <c r="T254" s="375"/>
      <c r="U254" s="257"/>
      <c r="V254" s="256"/>
      <c r="W254" s="376"/>
      <c r="X254" s="377"/>
      <c r="Y254" s="377"/>
      <c r="Z254" s="378"/>
      <c r="AA254" s="230"/>
    </row>
    <row r="255" ht="15" customHeight="1" hidden="1">
      <c r="A255" s="290"/>
      <c r="B255" t="s" s="379">
        <f>IF(SUM(B235:B254)&gt;0,"","n.a.")</f>
        <v>99</v>
      </c>
      <c r="C255" s="392"/>
      <c r="D255" s="287"/>
      <c r="E255" s="392"/>
      <c r="F255" s="392"/>
      <c r="G255" s="393"/>
      <c r="H255" s="394"/>
      <c r="I255" s="395"/>
      <c r="J255" s="283"/>
      <c r="K255" s="396"/>
      <c r="L255" s="285"/>
      <c r="M255" s="285"/>
      <c r="N255" s="18"/>
      <c r="O255" s="392"/>
      <c r="P255" s="392"/>
      <c r="Q255" s="392"/>
      <c r="R255" s="287"/>
      <c r="S255" s="392"/>
      <c r="T255" s="287"/>
      <c r="U255" s="287"/>
      <c r="V255" s="18"/>
      <c r="W255" t="s" s="299">
        <f>W$10</f>
        <v>108</v>
      </c>
      <c r="X255" s="397"/>
      <c r="Y255" s="397"/>
      <c r="Z255" s="397"/>
      <c r="AA255" s="176"/>
    </row>
    <row r="256" ht="40" customHeight="1" hidden="1">
      <c r="A256" s="277"/>
      <c r="B256" t="s" s="348">
        <f>IF(SUM(B257:B276)&gt;0,"Kosmetik &amp; Haushalt","n.a. Kosmetik &amp; Haushalt")</f>
        <v>238</v>
      </c>
      <c r="C256" s="349"/>
      <c r="D256" t="s" s="350">
        <f>D$11</f>
        <v>136</v>
      </c>
      <c r="E256" t="s" s="350">
        <f>E$11</f>
        <v>137</v>
      </c>
      <c r="F256" t="s" s="350">
        <f>F$11</f>
        <v>138</v>
      </c>
      <c r="G256" t="s" s="350">
        <f>G$11</f>
        <v>139</v>
      </c>
      <c r="H256" t="s" s="350">
        <f>H$11</f>
        <v>140</v>
      </c>
      <c r="I256" t="s" s="350">
        <f>I$11</f>
        <v>141</v>
      </c>
      <c r="J256" t="s" s="351">
        <f>J$11</f>
        <v>142</v>
      </c>
      <c r="K256" t="s" s="304">
        <f>K$11</f>
        <v>117</v>
      </c>
      <c r="L256" t="s" s="353">
        <f>L$11</f>
        <v>210</v>
      </c>
      <c r="M256" t="s" s="353">
        <f>M$11</f>
        <v>144</v>
      </c>
      <c r="N256" s="354">
        <f>N$11</f>
        <v>0</v>
      </c>
      <c r="O256" t="s" s="355">
        <f>O$11</f>
        <v>145</v>
      </c>
      <c r="P256" t="s" s="350">
        <f>P$11</f>
        <v>146</v>
      </c>
      <c r="Q256" t="s" s="350">
        <f>Q$11</f>
        <v>147</v>
      </c>
      <c r="R256" t="s" s="350">
        <f>R$11</f>
        <v>148</v>
      </c>
      <c r="S256" t="s" s="350">
        <f>S$11</f>
        <v>149</v>
      </c>
      <c r="T256" t="s" s="356">
        <f>T$11</f>
        <v>150</v>
      </c>
      <c r="U256" t="s" s="357">
        <f>U$11</f>
        <v>151</v>
      </c>
      <c r="V256" s="226"/>
      <c r="W256" t="s" s="358">
        <f>W$11</f>
        <v>152</v>
      </c>
      <c r="X256" t="s" s="359">
        <f>X$11</f>
        <v>153</v>
      </c>
      <c r="Y256" t="s" s="359">
        <f>Y$11</f>
        <v>154</v>
      </c>
      <c r="Z256" t="s" s="360">
        <f>Z$11</f>
        <v>155</v>
      </c>
      <c r="AA256" s="230"/>
    </row>
    <row r="257" ht="65" customHeight="1" hidden="1">
      <c r="A257" s="245">
        <f>217-COUNTIF(B13:B254,"n.a.")</f>
        <v>16</v>
      </c>
      <c r="B257" t="s" s="362">
        <v>99</v>
      </c>
      <c r="C257" s="362"/>
      <c r="D257" s="363"/>
      <c r="E257" s="364"/>
      <c r="F257" s="364"/>
      <c r="G257" s="250"/>
      <c r="H257" s="250"/>
      <c r="I257" s="251"/>
      <c r="J257" s="252"/>
      <c r="K257" s="253"/>
      <c r="L257" s="254"/>
      <c r="M257" s="255">
        <f>_xlfn.IFERROR(L257*G257,0)</f>
        <v>0</v>
      </c>
      <c r="N257" s="256"/>
      <c r="O257" s="258"/>
      <c r="P257" t="s" s="258">
        <v>179</v>
      </c>
      <c r="Q257" s="258"/>
      <c r="R257" s="257"/>
      <c r="S257" s="364"/>
      <c r="T257" s="375"/>
      <c r="U257" s="257"/>
      <c r="V257" s="256"/>
      <c r="W257" s="376"/>
      <c r="X257" s="377"/>
      <c r="Y257" s="377"/>
      <c r="Z257" s="378"/>
      <c r="AA257" s="230"/>
    </row>
    <row r="258" ht="65" customHeight="1" hidden="1">
      <c r="A258" s="245">
        <f>A257+1</f>
        <v>17</v>
      </c>
      <c r="B258" t="s" s="362">
        <v>99</v>
      </c>
      <c r="C258" s="362"/>
      <c r="D258" s="363"/>
      <c r="E258" s="364"/>
      <c r="F258" s="364"/>
      <c r="G258" s="250"/>
      <c r="H258" s="250"/>
      <c r="I258" s="251"/>
      <c r="J258" s="252"/>
      <c r="K258" s="253"/>
      <c r="L258" s="254"/>
      <c r="M258" s="255">
        <f>_xlfn.IFERROR(L258*G258,0)</f>
        <v>0</v>
      </c>
      <c r="N258" s="256"/>
      <c r="O258" s="258"/>
      <c r="P258" t="s" s="258">
        <v>179</v>
      </c>
      <c r="Q258" s="258"/>
      <c r="R258" s="257"/>
      <c r="S258" s="364"/>
      <c r="T258" s="375"/>
      <c r="U258" s="257"/>
      <c r="V258" s="256"/>
      <c r="W258" s="376"/>
      <c r="X258" s="377"/>
      <c r="Y258" s="377"/>
      <c r="Z258" s="378"/>
      <c r="AA258" s="230"/>
    </row>
    <row r="259" ht="65" customHeight="1" hidden="1">
      <c r="A259" s="245">
        <f>A258+1</f>
        <v>18</v>
      </c>
      <c r="B259" t="s" s="362">
        <v>99</v>
      </c>
      <c r="C259" s="362"/>
      <c r="D259" s="363"/>
      <c r="E259" s="364"/>
      <c r="F259" s="364"/>
      <c r="G259" s="250"/>
      <c r="H259" s="250"/>
      <c r="I259" s="251"/>
      <c r="J259" s="252"/>
      <c r="K259" s="253"/>
      <c r="L259" s="254"/>
      <c r="M259" s="255">
        <f>_xlfn.IFERROR(L259*G259,0)</f>
        <v>0</v>
      </c>
      <c r="N259" s="256"/>
      <c r="O259" s="258"/>
      <c r="P259" t="s" s="258">
        <v>180</v>
      </c>
      <c r="Q259" s="258"/>
      <c r="R259" s="257"/>
      <c r="S259" s="364"/>
      <c r="T259" s="375"/>
      <c r="U259" s="257"/>
      <c r="V259" s="256"/>
      <c r="W259" s="376"/>
      <c r="X259" s="377"/>
      <c r="Y259" s="377"/>
      <c r="Z259" s="378"/>
      <c r="AA259" s="230"/>
    </row>
    <row r="260" ht="65" customHeight="1" hidden="1">
      <c r="A260" s="245">
        <f>A259+1</f>
        <v>19</v>
      </c>
      <c r="B260" t="s" s="362">
        <v>99</v>
      </c>
      <c r="C260" s="362"/>
      <c r="D260" s="363"/>
      <c r="E260" s="364"/>
      <c r="F260" s="364"/>
      <c r="G260" s="250"/>
      <c r="H260" s="250"/>
      <c r="I260" s="251"/>
      <c r="J260" s="252"/>
      <c r="K260" s="253"/>
      <c r="L260" s="254"/>
      <c r="M260" s="255">
        <f>_xlfn.IFERROR(L260*G260,0)</f>
        <v>0</v>
      </c>
      <c r="N260" s="256"/>
      <c r="O260" s="258"/>
      <c r="P260" t="s" s="258">
        <v>180</v>
      </c>
      <c r="Q260" s="258"/>
      <c r="R260" s="257"/>
      <c r="S260" s="364"/>
      <c r="T260" s="375"/>
      <c r="U260" s="257"/>
      <c r="V260" s="256"/>
      <c r="W260" s="376"/>
      <c r="X260" s="377"/>
      <c r="Y260" s="377"/>
      <c r="Z260" s="378"/>
      <c r="AA260" s="230"/>
    </row>
    <row r="261" ht="65" customHeight="1" hidden="1">
      <c r="A261" s="245">
        <f>A260+1</f>
        <v>20</v>
      </c>
      <c r="B261" t="s" s="362">
        <v>99</v>
      </c>
      <c r="C261" s="362"/>
      <c r="D261" s="363"/>
      <c r="E261" s="364"/>
      <c r="F261" s="364"/>
      <c r="G261" s="250"/>
      <c r="H261" s="250"/>
      <c r="I261" s="251"/>
      <c r="J261" s="252"/>
      <c r="K261" s="253"/>
      <c r="L261" s="254"/>
      <c r="M261" s="255">
        <f>_xlfn.IFERROR(L261*G261,0)</f>
        <v>0</v>
      </c>
      <c r="N261" s="256"/>
      <c r="O261" s="258"/>
      <c r="P261" t="s" s="258">
        <v>181</v>
      </c>
      <c r="Q261" s="258"/>
      <c r="R261" s="257"/>
      <c r="S261" s="364"/>
      <c r="T261" s="375"/>
      <c r="U261" s="257"/>
      <c r="V261" s="256"/>
      <c r="W261" s="376"/>
      <c r="X261" s="377"/>
      <c r="Y261" s="377"/>
      <c r="Z261" s="378"/>
      <c r="AA261" s="230"/>
    </row>
    <row r="262" ht="65" customHeight="1" hidden="1">
      <c r="A262" s="245">
        <f>A261+1</f>
        <v>21</v>
      </c>
      <c r="B262" t="s" s="362">
        <v>99</v>
      </c>
      <c r="C262" s="362"/>
      <c r="D262" s="363"/>
      <c r="E262" s="364"/>
      <c r="F262" s="364"/>
      <c r="G262" s="250"/>
      <c r="H262" s="250"/>
      <c r="I262" s="251"/>
      <c r="J262" s="252"/>
      <c r="K262" s="253"/>
      <c r="L262" s="254"/>
      <c r="M262" s="255">
        <f>_xlfn.IFERROR(L262*G262,0)</f>
        <v>0</v>
      </c>
      <c r="N262" s="256"/>
      <c r="O262" s="258"/>
      <c r="P262" t="s" s="258">
        <v>180</v>
      </c>
      <c r="Q262" s="258"/>
      <c r="R262" s="257"/>
      <c r="S262" s="364"/>
      <c r="T262" s="375"/>
      <c r="U262" s="257"/>
      <c r="V262" s="256"/>
      <c r="W262" s="376"/>
      <c r="X262" s="377"/>
      <c r="Y262" s="377"/>
      <c r="Z262" s="378"/>
      <c r="AA262" s="230"/>
    </row>
    <row r="263" ht="65" customHeight="1" hidden="1">
      <c r="A263" s="245">
        <f>A262+1</f>
        <v>22</v>
      </c>
      <c r="B263" t="s" s="362">
        <v>99</v>
      </c>
      <c r="C263" s="362"/>
      <c r="D263" s="363"/>
      <c r="E263" s="364"/>
      <c r="F263" s="364"/>
      <c r="G263" s="250"/>
      <c r="H263" s="250"/>
      <c r="I263" s="251"/>
      <c r="J263" s="252"/>
      <c r="K263" s="253"/>
      <c r="L263" s="254"/>
      <c r="M263" s="255">
        <f>_xlfn.IFERROR(L263*G263,0)</f>
        <v>0</v>
      </c>
      <c r="N263" s="256"/>
      <c r="O263" s="258"/>
      <c r="P263" t="s" s="258">
        <v>195</v>
      </c>
      <c r="Q263" s="258"/>
      <c r="R263" s="257"/>
      <c r="S263" s="364"/>
      <c r="T263" s="375"/>
      <c r="U263" s="257"/>
      <c r="V263" s="256"/>
      <c r="W263" s="376"/>
      <c r="X263" s="377"/>
      <c r="Y263" s="377"/>
      <c r="Z263" s="378"/>
      <c r="AA263" s="230"/>
    </row>
    <row r="264" ht="65" customHeight="1" hidden="1">
      <c r="A264" s="245">
        <f>A263+1</f>
        <v>23</v>
      </c>
      <c r="B264" t="s" s="362">
        <v>99</v>
      </c>
      <c r="C264" s="362"/>
      <c r="D264" s="363"/>
      <c r="E264" s="364"/>
      <c r="F264" s="364"/>
      <c r="G264" s="250"/>
      <c r="H264" s="250"/>
      <c r="I264" s="251"/>
      <c r="J264" s="252"/>
      <c r="K264" s="253"/>
      <c r="L264" s="254"/>
      <c r="M264" s="255">
        <f>_xlfn.IFERROR(L264*G264,0)</f>
        <v>0</v>
      </c>
      <c r="N264" s="256"/>
      <c r="O264" s="258"/>
      <c r="P264" t="s" s="258">
        <v>180</v>
      </c>
      <c r="Q264" s="258"/>
      <c r="R264" s="257"/>
      <c r="S264" s="364"/>
      <c r="T264" s="375"/>
      <c r="U264" s="257"/>
      <c r="V264" s="256"/>
      <c r="W264" s="376"/>
      <c r="X264" s="377"/>
      <c r="Y264" s="377"/>
      <c r="Z264" s="378"/>
      <c r="AA264" s="230"/>
    </row>
    <row r="265" ht="65" customHeight="1" hidden="1">
      <c r="A265" s="245">
        <f>A264+1</f>
        <v>24</v>
      </c>
      <c r="B265" t="s" s="362">
        <v>99</v>
      </c>
      <c r="C265" s="362"/>
      <c r="D265" s="363"/>
      <c r="E265" s="364"/>
      <c r="F265" s="364"/>
      <c r="G265" s="250"/>
      <c r="H265" s="250"/>
      <c r="I265" s="251"/>
      <c r="J265" s="252"/>
      <c r="K265" s="253"/>
      <c r="L265" s="254"/>
      <c r="M265" s="255">
        <f>_xlfn.IFERROR(L265*G265,0)</f>
        <v>0</v>
      </c>
      <c r="N265" s="256"/>
      <c r="O265" s="258"/>
      <c r="P265" t="s" s="258">
        <v>180</v>
      </c>
      <c r="Q265" s="258"/>
      <c r="R265" s="257"/>
      <c r="S265" s="364"/>
      <c r="T265" s="375"/>
      <c r="U265" s="257"/>
      <c r="V265" s="256"/>
      <c r="W265" s="376"/>
      <c r="X265" s="377"/>
      <c r="Y265" s="377"/>
      <c r="Z265" s="378"/>
      <c r="AA265" s="230"/>
    </row>
    <row r="266" ht="65" customHeight="1" hidden="1">
      <c r="A266" s="245">
        <f>A265+1</f>
        <v>25</v>
      </c>
      <c r="B266" t="s" s="362">
        <v>99</v>
      </c>
      <c r="C266" s="362"/>
      <c r="D266" s="363"/>
      <c r="E266" s="364"/>
      <c r="F266" s="364"/>
      <c r="G266" s="250"/>
      <c r="H266" s="250"/>
      <c r="I266" s="251"/>
      <c r="J266" s="252"/>
      <c r="K266" s="253"/>
      <c r="L266" s="254"/>
      <c r="M266" s="255">
        <f>_xlfn.IFERROR(L266*G266,0)</f>
        <v>0</v>
      </c>
      <c r="N266" s="256"/>
      <c r="O266" s="258"/>
      <c r="P266" t="s" s="258">
        <v>180</v>
      </c>
      <c r="Q266" s="258"/>
      <c r="R266" s="257"/>
      <c r="S266" s="364"/>
      <c r="T266" s="375"/>
      <c r="U266" s="257"/>
      <c r="V266" s="256"/>
      <c r="W266" s="376"/>
      <c r="X266" s="377"/>
      <c r="Y266" s="377"/>
      <c r="Z266" s="378"/>
      <c r="AA266" s="230"/>
    </row>
    <row r="267" ht="65" customHeight="1" hidden="1">
      <c r="A267" s="245">
        <f>A266+1</f>
        <v>26</v>
      </c>
      <c r="B267" t="s" s="362">
        <v>99</v>
      </c>
      <c r="C267" s="362"/>
      <c r="D267" s="363"/>
      <c r="E267" s="364"/>
      <c r="F267" s="364"/>
      <c r="G267" s="250"/>
      <c r="H267" s="250"/>
      <c r="I267" s="251"/>
      <c r="J267" s="252"/>
      <c r="K267" s="253"/>
      <c r="L267" s="254"/>
      <c r="M267" s="255">
        <f>_xlfn.IFERROR(L267*G267,0)</f>
        <v>0</v>
      </c>
      <c r="N267" s="256"/>
      <c r="O267" s="258"/>
      <c r="P267" t="s" s="258">
        <v>180</v>
      </c>
      <c r="Q267" s="258"/>
      <c r="R267" s="257"/>
      <c r="S267" s="364"/>
      <c r="T267" s="375"/>
      <c r="U267" s="257"/>
      <c r="V267" s="256"/>
      <c r="W267" s="376"/>
      <c r="X267" s="377"/>
      <c r="Y267" s="377"/>
      <c r="Z267" s="378"/>
      <c r="AA267" s="230"/>
    </row>
    <row r="268" ht="65" customHeight="1" hidden="1">
      <c r="A268" s="245">
        <f>A267+1</f>
        <v>27</v>
      </c>
      <c r="B268" t="s" s="362">
        <v>99</v>
      </c>
      <c r="C268" s="362"/>
      <c r="D268" s="363"/>
      <c r="E268" s="364"/>
      <c r="F268" s="364"/>
      <c r="G268" s="250"/>
      <c r="H268" s="250"/>
      <c r="I268" s="251"/>
      <c r="J268" s="252"/>
      <c r="K268" s="253"/>
      <c r="L268" s="254"/>
      <c r="M268" s="255">
        <f>_xlfn.IFERROR(L268*G268,0)</f>
        <v>0</v>
      </c>
      <c r="N268" s="256"/>
      <c r="O268" s="258"/>
      <c r="P268" t="s" s="258">
        <v>206</v>
      </c>
      <c r="Q268" s="258"/>
      <c r="R268" s="257"/>
      <c r="S268" s="364"/>
      <c r="T268" s="375"/>
      <c r="U268" s="257"/>
      <c r="V268" s="256"/>
      <c r="W268" s="376"/>
      <c r="X268" s="377"/>
      <c r="Y268" s="377"/>
      <c r="Z268" s="378"/>
      <c r="AA268" s="230"/>
    </row>
    <row r="269" ht="65" customHeight="1" hidden="1">
      <c r="A269" s="245">
        <f>A268+1</f>
        <v>28</v>
      </c>
      <c r="B269" t="s" s="362">
        <v>99</v>
      </c>
      <c r="C269" s="362"/>
      <c r="D269" s="363"/>
      <c r="E269" s="364"/>
      <c r="F269" s="364"/>
      <c r="G269" s="250"/>
      <c r="H269" s="250"/>
      <c r="I269" s="251"/>
      <c r="J269" s="252"/>
      <c r="K269" s="253"/>
      <c r="L269" s="254"/>
      <c r="M269" s="255">
        <f>_xlfn.IFERROR(L269*G269,0)</f>
        <v>0</v>
      </c>
      <c r="N269" s="256"/>
      <c r="O269" s="258"/>
      <c r="P269" t="s" s="258">
        <v>207</v>
      </c>
      <c r="Q269" s="258"/>
      <c r="R269" s="257"/>
      <c r="S269" s="364"/>
      <c r="T269" s="375"/>
      <c r="U269" s="257"/>
      <c r="V269" s="256"/>
      <c r="W269" s="376"/>
      <c r="X269" s="377"/>
      <c r="Y269" s="377"/>
      <c r="Z269" s="378"/>
      <c r="AA269" s="230"/>
    </row>
    <row r="270" ht="65" customHeight="1" hidden="1">
      <c r="A270" s="245">
        <f>A269+1</f>
        <v>29</v>
      </c>
      <c r="B270" t="s" s="362">
        <v>99</v>
      </c>
      <c r="C270" s="362"/>
      <c r="D270" s="363"/>
      <c r="E270" s="364"/>
      <c r="F270" s="364"/>
      <c r="G270" s="250"/>
      <c r="H270" s="250"/>
      <c r="I270" s="251"/>
      <c r="J270" s="252"/>
      <c r="K270" s="253"/>
      <c r="L270" s="254"/>
      <c r="M270" s="255">
        <f>_xlfn.IFERROR(L270*G270,0)</f>
        <v>0</v>
      </c>
      <c r="N270" s="256"/>
      <c r="O270" s="258"/>
      <c r="P270" t="s" s="258">
        <v>208</v>
      </c>
      <c r="Q270" s="258"/>
      <c r="R270" s="257"/>
      <c r="S270" s="364"/>
      <c r="T270" s="375"/>
      <c r="U270" s="257"/>
      <c r="V270" s="256"/>
      <c r="W270" s="376"/>
      <c r="X270" s="377"/>
      <c r="Y270" s="377"/>
      <c r="Z270" s="378"/>
      <c r="AA270" s="230"/>
    </row>
    <row r="271" ht="65" customHeight="1" hidden="1">
      <c r="A271" s="245">
        <f>A270+1</f>
        <v>30</v>
      </c>
      <c r="B271" t="s" s="362">
        <v>99</v>
      </c>
      <c r="C271" s="362"/>
      <c r="D271" s="363"/>
      <c r="E271" s="364"/>
      <c r="F271" s="364"/>
      <c r="G271" s="250"/>
      <c r="H271" s="250"/>
      <c r="I271" s="251"/>
      <c r="J271" s="252"/>
      <c r="K271" s="253"/>
      <c r="L271" s="254"/>
      <c r="M271" s="255">
        <f>_xlfn.IFERROR(L271*G271,0)</f>
        <v>0</v>
      </c>
      <c r="N271" s="256"/>
      <c r="O271" s="258"/>
      <c r="P271" t="s" s="258">
        <v>211</v>
      </c>
      <c r="Q271" s="258"/>
      <c r="R271" s="257"/>
      <c r="S271" s="364"/>
      <c r="T271" s="375"/>
      <c r="U271" s="257"/>
      <c r="V271" s="256"/>
      <c r="W271" s="376"/>
      <c r="X271" s="377"/>
      <c r="Y271" s="377"/>
      <c r="Z271" s="378"/>
      <c r="AA271" s="230"/>
    </row>
    <row r="272" ht="65" customHeight="1" hidden="1">
      <c r="A272" s="245">
        <f>A271+1</f>
        <v>31</v>
      </c>
      <c r="B272" t="s" s="362">
        <v>99</v>
      </c>
      <c r="C272" s="362"/>
      <c r="D272" s="363"/>
      <c r="E272" s="364"/>
      <c r="F272" s="364"/>
      <c r="G272" s="250"/>
      <c r="H272" s="250"/>
      <c r="I272" s="251"/>
      <c r="J272" s="252"/>
      <c r="K272" s="253"/>
      <c r="L272" s="254"/>
      <c r="M272" s="255">
        <f>_xlfn.IFERROR(L272*G272,0)</f>
        <v>0</v>
      </c>
      <c r="N272" s="256"/>
      <c r="O272" s="258"/>
      <c r="P272" t="s" s="258">
        <v>211</v>
      </c>
      <c r="Q272" s="258"/>
      <c r="R272" s="257"/>
      <c r="S272" s="364"/>
      <c r="T272" s="375"/>
      <c r="U272" s="257"/>
      <c r="V272" s="256"/>
      <c r="W272" s="376"/>
      <c r="X272" s="377"/>
      <c r="Y272" s="377"/>
      <c r="Z272" s="378"/>
      <c r="AA272" s="230"/>
    </row>
    <row r="273" ht="65" customHeight="1" hidden="1">
      <c r="A273" s="245">
        <f>A272+1</f>
        <v>32</v>
      </c>
      <c r="B273" t="s" s="362">
        <v>99</v>
      </c>
      <c r="C273" s="362"/>
      <c r="D273" s="363"/>
      <c r="E273" s="364"/>
      <c r="F273" s="364"/>
      <c r="G273" s="250"/>
      <c r="H273" s="250"/>
      <c r="I273" s="251"/>
      <c r="J273" s="252"/>
      <c r="K273" s="253"/>
      <c r="L273" s="254"/>
      <c r="M273" s="255">
        <f>_xlfn.IFERROR(L273*G273,0)</f>
        <v>0</v>
      </c>
      <c r="N273" s="256"/>
      <c r="O273" s="258"/>
      <c r="P273" t="s" s="258">
        <v>211</v>
      </c>
      <c r="Q273" s="258"/>
      <c r="R273" s="257"/>
      <c r="S273" s="364"/>
      <c r="T273" s="375"/>
      <c r="U273" s="257"/>
      <c r="V273" s="256"/>
      <c r="W273" s="376"/>
      <c r="X273" s="377"/>
      <c r="Y273" s="377"/>
      <c r="Z273" s="378"/>
      <c r="AA273" s="230"/>
    </row>
    <row r="274" ht="65" customHeight="1" hidden="1">
      <c r="A274" s="245">
        <f>A273+1</f>
        <v>33</v>
      </c>
      <c r="B274" t="s" s="362">
        <v>99</v>
      </c>
      <c r="C274" s="362"/>
      <c r="D274" s="363"/>
      <c r="E274" s="364"/>
      <c r="F274" s="364"/>
      <c r="G274" s="250"/>
      <c r="H274" s="250"/>
      <c r="I274" s="251"/>
      <c r="J274" s="252"/>
      <c r="K274" s="253"/>
      <c r="L274" s="254"/>
      <c r="M274" s="255">
        <f>_xlfn.IFERROR(L274*G274,0)</f>
        <v>0</v>
      </c>
      <c r="N274" s="256"/>
      <c r="O274" s="258"/>
      <c r="P274" t="s" s="258">
        <v>226</v>
      </c>
      <c r="Q274" s="258"/>
      <c r="R274" s="257"/>
      <c r="S274" s="364"/>
      <c r="T274" s="375"/>
      <c r="U274" s="257"/>
      <c r="V274" s="256"/>
      <c r="W274" s="376"/>
      <c r="X274" s="377"/>
      <c r="Y274" s="377"/>
      <c r="Z274" s="378"/>
      <c r="AA274" s="230"/>
    </row>
    <row r="275" ht="65" customHeight="1" hidden="1">
      <c r="A275" s="245">
        <f>A274+1</f>
        <v>34</v>
      </c>
      <c r="B275" t="s" s="362">
        <v>99</v>
      </c>
      <c r="C275" s="362"/>
      <c r="D275" s="363"/>
      <c r="E275" s="364"/>
      <c r="F275" s="364"/>
      <c r="G275" s="250"/>
      <c r="H275" s="250"/>
      <c r="I275" s="251"/>
      <c r="J275" s="252"/>
      <c r="K275" s="253"/>
      <c r="L275" s="254"/>
      <c r="M275" s="255">
        <f>_xlfn.IFERROR(L275*G275,0)</f>
        <v>0</v>
      </c>
      <c r="N275" s="256"/>
      <c r="O275" s="258"/>
      <c r="P275" t="s" s="258">
        <v>226</v>
      </c>
      <c r="Q275" s="258"/>
      <c r="R275" s="257"/>
      <c r="S275" s="364"/>
      <c r="T275" s="375"/>
      <c r="U275" s="257"/>
      <c r="V275" s="256"/>
      <c r="W275" s="376"/>
      <c r="X275" s="377"/>
      <c r="Y275" s="377"/>
      <c r="Z275" s="378"/>
      <c r="AA275" s="230"/>
    </row>
    <row r="276" ht="65" customHeight="1" hidden="1">
      <c r="A276" s="245">
        <f>A275+1</f>
        <v>35</v>
      </c>
      <c r="B276" t="s" s="362">
        <v>99</v>
      </c>
      <c r="C276" s="362"/>
      <c r="D276" s="363"/>
      <c r="E276" s="364"/>
      <c r="F276" s="364"/>
      <c r="G276" s="250"/>
      <c r="H276" s="250"/>
      <c r="I276" s="251"/>
      <c r="J276" s="252"/>
      <c r="K276" s="253"/>
      <c r="L276" s="254"/>
      <c r="M276" s="255">
        <f>_xlfn.IFERROR(L276*G276,0)</f>
        <v>0</v>
      </c>
      <c r="N276" s="256"/>
      <c r="O276" s="258"/>
      <c r="P276" t="s" s="258">
        <v>237</v>
      </c>
      <c r="Q276" s="258"/>
      <c r="R276" s="257"/>
      <c r="S276" s="364"/>
      <c r="T276" s="375"/>
      <c r="U276" s="257"/>
      <c r="V276" s="256"/>
      <c r="W276" s="376"/>
      <c r="X276" s="377"/>
      <c r="Y276" s="377"/>
      <c r="Z276" s="378"/>
      <c r="AA276" s="230"/>
    </row>
    <row r="277" ht="15" customHeight="1" hidden="1">
      <c r="A277" s="290"/>
      <c r="B277" t="s" s="379">
        <f>IF(SUM(B257:B276)&gt;0,"","n.a.")</f>
        <v>99</v>
      </c>
      <c r="C277" s="392"/>
      <c r="D277" s="287"/>
      <c r="E277" s="392"/>
      <c r="F277" s="392"/>
      <c r="G277" s="393"/>
      <c r="H277" s="394"/>
      <c r="I277" s="395"/>
      <c r="J277" s="283"/>
      <c r="K277" s="396"/>
      <c r="L277" s="285"/>
      <c r="M277" s="285"/>
      <c r="N277" s="18"/>
      <c r="O277" s="392"/>
      <c r="P277" s="392"/>
      <c r="Q277" s="392"/>
      <c r="R277" s="287"/>
      <c r="S277" s="392"/>
      <c r="T277" s="287"/>
      <c r="U277" s="287"/>
      <c r="V277" s="18"/>
      <c r="W277" t="s" s="299">
        <f>W$10</f>
        <v>108</v>
      </c>
      <c r="X277" s="397"/>
      <c r="Y277" s="397"/>
      <c r="Z277" s="397"/>
      <c r="AA277" s="176"/>
    </row>
    <row r="278" ht="40" customHeight="1" hidden="1">
      <c r="A278" s="277"/>
      <c r="B278" t="s" s="387">
        <f>IF(SUM(B279:B298)&gt;0,"Kunsthandwerk &amp;  Probierpackete ","n.a. Kunsthandwerk &amp;  Probierpackete ")</f>
        <v>239</v>
      </c>
      <c r="C278" s="349"/>
      <c r="D278" t="s" s="350">
        <f>D$11</f>
        <v>136</v>
      </c>
      <c r="E278" t="s" s="350">
        <f>E$11</f>
        <v>137</v>
      </c>
      <c r="F278" t="s" s="350">
        <f>F$11</f>
        <v>138</v>
      </c>
      <c r="G278" t="s" s="350">
        <f>G$11</f>
        <v>139</v>
      </c>
      <c r="H278" t="s" s="350">
        <f>H$11</f>
        <v>140</v>
      </c>
      <c r="I278" t="s" s="350">
        <f>I$11</f>
        <v>141</v>
      </c>
      <c r="J278" t="s" s="351">
        <f>J$11</f>
        <v>142</v>
      </c>
      <c r="K278" t="s" s="304">
        <f>K$11</f>
        <v>117</v>
      </c>
      <c r="L278" t="s" s="353">
        <f>L$11</f>
        <v>210</v>
      </c>
      <c r="M278" t="s" s="353">
        <f>M$11</f>
        <v>144</v>
      </c>
      <c r="N278" s="354">
        <f>N$11</f>
        <v>0</v>
      </c>
      <c r="O278" t="s" s="355">
        <f>O$11</f>
        <v>145</v>
      </c>
      <c r="P278" t="s" s="350">
        <f>P$11</f>
        <v>146</v>
      </c>
      <c r="Q278" t="s" s="350">
        <f>Q$11</f>
        <v>147</v>
      </c>
      <c r="R278" t="s" s="350">
        <f>R$11</f>
        <v>148</v>
      </c>
      <c r="S278" t="s" s="350">
        <f>S$11</f>
        <v>149</v>
      </c>
      <c r="T278" t="s" s="356">
        <f>T$11</f>
        <v>150</v>
      </c>
      <c r="U278" t="s" s="357">
        <f>U$11</f>
        <v>151</v>
      </c>
      <c r="V278" s="226"/>
      <c r="W278" t="s" s="358">
        <f>W$11</f>
        <v>152</v>
      </c>
      <c r="X278" t="s" s="359">
        <f>X$11</f>
        <v>153</v>
      </c>
      <c r="Y278" t="s" s="359">
        <f>Y$11</f>
        <v>154</v>
      </c>
      <c r="Z278" t="s" s="360">
        <f>Z$11</f>
        <v>155</v>
      </c>
      <c r="AA278" s="230"/>
    </row>
    <row r="279" ht="65" customHeight="1" hidden="1">
      <c r="A279" s="245">
        <f>237-COUNTIF(B13:B276,"n.a.")</f>
        <v>15</v>
      </c>
      <c r="B279" t="s" s="362">
        <v>99</v>
      </c>
      <c r="C279" s="362"/>
      <c r="D279" s="363"/>
      <c r="E279" s="364"/>
      <c r="F279" s="364"/>
      <c r="G279" s="250"/>
      <c r="H279" s="250"/>
      <c r="I279" s="251"/>
      <c r="J279" s="252"/>
      <c r="K279" s="253"/>
      <c r="L279" s="254"/>
      <c r="M279" s="255">
        <f>_xlfn.IFERROR(L279*G279,0)</f>
        <v>0</v>
      </c>
      <c r="N279" s="256"/>
      <c r="O279" s="258"/>
      <c r="P279" t="s" s="258">
        <v>179</v>
      </c>
      <c r="Q279" s="258"/>
      <c r="R279" s="257"/>
      <c r="S279" s="364"/>
      <c r="T279" s="375"/>
      <c r="U279" s="257"/>
      <c r="V279" s="256"/>
      <c r="W279" s="376"/>
      <c r="X279" s="377"/>
      <c r="Y279" s="377"/>
      <c r="Z279" s="378"/>
      <c r="AA279" s="230"/>
    </row>
    <row r="280" ht="65" customHeight="1" hidden="1">
      <c r="A280" s="245">
        <f>A279+1</f>
        <v>16</v>
      </c>
      <c r="B280" t="s" s="362">
        <v>99</v>
      </c>
      <c r="C280" s="362"/>
      <c r="D280" s="363"/>
      <c r="E280" s="364"/>
      <c r="F280" s="364"/>
      <c r="G280" s="250"/>
      <c r="H280" s="250"/>
      <c r="I280" s="251"/>
      <c r="J280" s="252"/>
      <c r="K280" s="253"/>
      <c r="L280" s="254"/>
      <c r="M280" s="255">
        <f>_xlfn.IFERROR(L280*G280,0)</f>
        <v>0</v>
      </c>
      <c r="N280" s="256"/>
      <c r="O280" s="258"/>
      <c r="P280" t="s" s="258">
        <v>179</v>
      </c>
      <c r="Q280" s="258"/>
      <c r="R280" s="257"/>
      <c r="S280" s="364"/>
      <c r="T280" s="375"/>
      <c r="U280" s="257"/>
      <c r="V280" s="256"/>
      <c r="W280" s="376"/>
      <c r="X280" s="377"/>
      <c r="Y280" s="377"/>
      <c r="Z280" s="378"/>
      <c r="AA280" s="230"/>
    </row>
    <row r="281" ht="65" customHeight="1" hidden="1">
      <c r="A281" s="245">
        <f>A280+1</f>
        <v>17</v>
      </c>
      <c r="B281" t="s" s="362">
        <v>99</v>
      </c>
      <c r="C281" s="362"/>
      <c r="D281" s="363"/>
      <c r="E281" s="364"/>
      <c r="F281" s="364"/>
      <c r="G281" s="250"/>
      <c r="H281" s="250"/>
      <c r="I281" s="251"/>
      <c r="J281" s="252"/>
      <c r="K281" s="253"/>
      <c r="L281" s="254"/>
      <c r="M281" s="255">
        <f>_xlfn.IFERROR(L281*G281,0)</f>
        <v>0</v>
      </c>
      <c r="N281" s="256"/>
      <c r="O281" s="258"/>
      <c r="P281" t="s" s="258">
        <v>179</v>
      </c>
      <c r="Q281" s="258"/>
      <c r="R281" s="257"/>
      <c r="S281" s="364"/>
      <c r="T281" s="375"/>
      <c r="U281" s="257"/>
      <c r="V281" s="256"/>
      <c r="W281" s="376"/>
      <c r="X281" s="377"/>
      <c r="Y281" s="377"/>
      <c r="Z281" s="378"/>
      <c r="AA281" s="230"/>
    </row>
    <row r="282" ht="65" customHeight="1" hidden="1">
      <c r="A282" s="245">
        <f>A281+1</f>
        <v>18</v>
      </c>
      <c r="B282" t="s" s="362">
        <v>99</v>
      </c>
      <c r="C282" s="362"/>
      <c r="D282" s="363"/>
      <c r="E282" s="364"/>
      <c r="F282" s="364"/>
      <c r="G282" s="250"/>
      <c r="H282" s="250"/>
      <c r="I282" s="251"/>
      <c r="J282" s="252"/>
      <c r="K282" s="253"/>
      <c r="L282" s="254"/>
      <c r="M282" s="255">
        <f>_xlfn.IFERROR(L282*G282,0)</f>
        <v>0</v>
      </c>
      <c r="N282" s="256"/>
      <c r="O282" s="258"/>
      <c r="P282" t="s" s="258">
        <v>180</v>
      </c>
      <c r="Q282" s="258"/>
      <c r="R282" s="257"/>
      <c r="S282" s="364"/>
      <c r="T282" s="375"/>
      <c r="U282" s="257"/>
      <c r="V282" s="256"/>
      <c r="W282" s="376"/>
      <c r="X282" s="377"/>
      <c r="Y282" s="377"/>
      <c r="Z282" s="378"/>
      <c r="AA282" s="230"/>
    </row>
    <row r="283" ht="65" customHeight="1" hidden="1">
      <c r="A283" s="245">
        <f>A282+1</f>
        <v>19</v>
      </c>
      <c r="B283" t="s" s="362">
        <v>99</v>
      </c>
      <c r="C283" s="362"/>
      <c r="D283" s="363"/>
      <c r="E283" s="364"/>
      <c r="F283" s="364"/>
      <c r="G283" s="250"/>
      <c r="H283" s="250"/>
      <c r="I283" s="251"/>
      <c r="J283" s="252"/>
      <c r="K283" s="253"/>
      <c r="L283" s="254"/>
      <c r="M283" s="255">
        <f>_xlfn.IFERROR(L283*G283,0)</f>
        <v>0</v>
      </c>
      <c r="N283" s="256"/>
      <c r="O283" s="258"/>
      <c r="P283" t="s" s="258">
        <v>180</v>
      </c>
      <c r="Q283" s="258"/>
      <c r="R283" s="257"/>
      <c r="S283" s="364"/>
      <c r="T283" s="375"/>
      <c r="U283" s="257"/>
      <c r="V283" s="256"/>
      <c r="W283" s="376"/>
      <c r="X283" s="377"/>
      <c r="Y283" s="377"/>
      <c r="Z283" s="378"/>
      <c r="AA283" s="230"/>
    </row>
    <row r="284" ht="65" customHeight="1" hidden="1">
      <c r="A284" s="245">
        <f>A283+1</f>
        <v>20</v>
      </c>
      <c r="B284" t="s" s="362">
        <v>99</v>
      </c>
      <c r="C284" s="362"/>
      <c r="D284" s="363"/>
      <c r="E284" s="364"/>
      <c r="F284" s="364"/>
      <c r="G284" s="250"/>
      <c r="H284" s="250"/>
      <c r="I284" s="251"/>
      <c r="J284" s="252"/>
      <c r="K284" s="253"/>
      <c r="L284" s="254"/>
      <c r="M284" s="255">
        <f>_xlfn.IFERROR(L284*G284,0)</f>
        <v>0</v>
      </c>
      <c r="N284" s="256"/>
      <c r="O284" s="258"/>
      <c r="P284" t="s" s="258">
        <v>181</v>
      </c>
      <c r="Q284" s="258"/>
      <c r="R284" s="257"/>
      <c r="S284" s="364"/>
      <c r="T284" s="375"/>
      <c r="U284" s="257"/>
      <c r="V284" s="256"/>
      <c r="W284" s="376"/>
      <c r="X284" s="377"/>
      <c r="Y284" s="377"/>
      <c r="Z284" s="378"/>
      <c r="AA284" s="230"/>
    </row>
    <row r="285" ht="65" customHeight="1" hidden="1">
      <c r="A285" s="245">
        <f>A284+1</f>
        <v>21</v>
      </c>
      <c r="B285" t="s" s="362">
        <v>99</v>
      </c>
      <c r="C285" s="362"/>
      <c r="D285" s="363"/>
      <c r="E285" s="364"/>
      <c r="F285" s="364"/>
      <c r="G285" s="250"/>
      <c r="H285" s="250"/>
      <c r="I285" s="251"/>
      <c r="J285" s="252"/>
      <c r="K285" s="253"/>
      <c r="L285" s="254"/>
      <c r="M285" s="255">
        <f>_xlfn.IFERROR(L285*G285,0)</f>
        <v>0</v>
      </c>
      <c r="N285" s="256"/>
      <c r="O285" s="258"/>
      <c r="P285" t="s" s="258">
        <v>180</v>
      </c>
      <c r="Q285" s="258"/>
      <c r="R285" s="257"/>
      <c r="S285" s="364"/>
      <c r="T285" s="375"/>
      <c r="U285" s="257"/>
      <c r="V285" s="256"/>
      <c r="W285" s="376"/>
      <c r="X285" s="377"/>
      <c r="Y285" s="377"/>
      <c r="Z285" s="378"/>
      <c r="AA285" s="230"/>
    </row>
    <row r="286" ht="65" customHeight="1" hidden="1">
      <c r="A286" s="245">
        <f>A285+1</f>
        <v>22</v>
      </c>
      <c r="B286" t="s" s="362">
        <v>99</v>
      </c>
      <c r="C286" s="362"/>
      <c r="D286" s="363"/>
      <c r="E286" s="364"/>
      <c r="F286" s="364"/>
      <c r="G286" s="250"/>
      <c r="H286" s="250"/>
      <c r="I286" s="251"/>
      <c r="J286" s="252"/>
      <c r="K286" s="253"/>
      <c r="L286" s="254"/>
      <c r="M286" s="255">
        <f>_xlfn.IFERROR(L286*G286,0)</f>
        <v>0</v>
      </c>
      <c r="N286" s="256"/>
      <c r="O286" s="258"/>
      <c r="P286" t="s" s="258">
        <v>195</v>
      </c>
      <c r="Q286" s="258"/>
      <c r="R286" s="257"/>
      <c r="S286" s="364"/>
      <c r="T286" s="375"/>
      <c r="U286" s="257"/>
      <c r="V286" s="256"/>
      <c r="W286" s="376"/>
      <c r="X286" s="377"/>
      <c r="Y286" s="377"/>
      <c r="Z286" s="378"/>
      <c r="AA286" s="230"/>
    </row>
    <row r="287" ht="65" customHeight="1" hidden="1">
      <c r="A287" s="245">
        <f>A286+1</f>
        <v>23</v>
      </c>
      <c r="B287" t="s" s="362">
        <v>99</v>
      </c>
      <c r="C287" s="362"/>
      <c r="D287" s="363"/>
      <c r="E287" s="364"/>
      <c r="F287" s="364"/>
      <c r="G287" s="250"/>
      <c r="H287" s="250"/>
      <c r="I287" s="251"/>
      <c r="J287" s="252"/>
      <c r="K287" s="253"/>
      <c r="L287" s="254"/>
      <c r="M287" s="255">
        <f>_xlfn.IFERROR(L287*G287,0)</f>
        <v>0</v>
      </c>
      <c r="N287" s="256"/>
      <c r="O287" s="258"/>
      <c r="P287" t="s" s="258">
        <v>180</v>
      </c>
      <c r="Q287" s="258"/>
      <c r="R287" s="257"/>
      <c r="S287" s="364"/>
      <c r="T287" s="375"/>
      <c r="U287" s="257"/>
      <c r="V287" s="256"/>
      <c r="W287" s="376"/>
      <c r="X287" s="377"/>
      <c r="Y287" s="377"/>
      <c r="Z287" s="378"/>
      <c r="AA287" s="230"/>
    </row>
    <row r="288" ht="65" customHeight="1" hidden="1">
      <c r="A288" s="245">
        <f>A287+1</f>
        <v>24</v>
      </c>
      <c r="B288" t="s" s="362">
        <v>99</v>
      </c>
      <c r="C288" s="362"/>
      <c r="D288" s="363"/>
      <c r="E288" s="364"/>
      <c r="F288" s="364"/>
      <c r="G288" s="250"/>
      <c r="H288" s="250"/>
      <c r="I288" s="251"/>
      <c r="J288" s="252"/>
      <c r="K288" s="253"/>
      <c r="L288" s="254"/>
      <c r="M288" s="255">
        <f>_xlfn.IFERROR(L288*G288,0)</f>
        <v>0</v>
      </c>
      <c r="N288" s="256"/>
      <c r="O288" s="258"/>
      <c r="P288" t="s" s="258">
        <v>180</v>
      </c>
      <c r="Q288" s="258"/>
      <c r="R288" s="257"/>
      <c r="S288" s="364"/>
      <c r="T288" s="375"/>
      <c r="U288" s="257"/>
      <c r="V288" s="256"/>
      <c r="W288" s="376"/>
      <c r="X288" s="377"/>
      <c r="Y288" s="377"/>
      <c r="Z288" s="378"/>
      <c r="AA288" s="230"/>
    </row>
    <row r="289" ht="65" customHeight="1" hidden="1">
      <c r="A289" s="245">
        <f>A288+1</f>
        <v>25</v>
      </c>
      <c r="B289" t="s" s="362">
        <v>99</v>
      </c>
      <c r="C289" s="362"/>
      <c r="D289" s="363"/>
      <c r="E289" s="364"/>
      <c r="F289" s="364"/>
      <c r="G289" s="250"/>
      <c r="H289" s="250"/>
      <c r="I289" s="251"/>
      <c r="J289" s="252"/>
      <c r="K289" s="253"/>
      <c r="L289" s="254"/>
      <c r="M289" s="255">
        <f>_xlfn.IFERROR(L289*G289,0)</f>
        <v>0</v>
      </c>
      <c r="N289" s="256"/>
      <c r="O289" s="258"/>
      <c r="P289" t="s" s="258">
        <v>180</v>
      </c>
      <c r="Q289" s="258"/>
      <c r="R289" s="257"/>
      <c r="S289" s="364"/>
      <c r="T289" s="375"/>
      <c r="U289" s="257"/>
      <c r="V289" s="256"/>
      <c r="W289" s="376"/>
      <c r="X289" s="377"/>
      <c r="Y289" s="377"/>
      <c r="Z289" s="378"/>
      <c r="AA289" s="230"/>
    </row>
    <row r="290" ht="65" customHeight="1" hidden="1">
      <c r="A290" s="245">
        <f>A289+1</f>
        <v>26</v>
      </c>
      <c r="B290" t="s" s="362">
        <v>99</v>
      </c>
      <c r="C290" s="362"/>
      <c r="D290" s="363"/>
      <c r="E290" s="364"/>
      <c r="F290" s="364"/>
      <c r="G290" s="250"/>
      <c r="H290" s="250"/>
      <c r="I290" s="251"/>
      <c r="J290" s="252"/>
      <c r="K290" s="253"/>
      <c r="L290" s="254"/>
      <c r="M290" s="255">
        <f>_xlfn.IFERROR(L290*G290,0)</f>
        <v>0</v>
      </c>
      <c r="N290" s="256"/>
      <c r="O290" s="258"/>
      <c r="P290" t="s" s="258">
        <v>180</v>
      </c>
      <c r="Q290" s="258"/>
      <c r="R290" s="257"/>
      <c r="S290" s="364"/>
      <c r="T290" s="375"/>
      <c r="U290" s="257"/>
      <c r="V290" s="256"/>
      <c r="W290" s="376"/>
      <c r="X290" s="377"/>
      <c r="Y290" s="377"/>
      <c r="Z290" s="378"/>
      <c r="AA290" s="230"/>
    </row>
    <row r="291" ht="65" customHeight="1" hidden="1">
      <c r="A291" s="245">
        <f>A290+1</f>
        <v>27</v>
      </c>
      <c r="B291" t="s" s="362">
        <v>99</v>
      </c>
      <c r="C291" s="362"/>
      <c r="D291" s="363"/>
      <c r="E291" s="364"/>
      <c r="F291" s="364"/>
      <c r="G291" s="250"/>
      <c r="H291" s="250"/>
      <c r="I291" s="251"/>
      <c r="J291" s="252"/>
      <c r="K291" s="253"/>
      <c r="L291" s="254"/>
      <c r="M291" s="255">
        <f>_xlfn.IFERROR(L291*G291,0)</f>
        <v>0</v>
      </c>
      <c r="N291" s="256"/>
      <c r="O291" s="258"/>
      <c r="P291" t="s" s="258">
        <v>206</v>
      </c>
      <c r="Q291" s="258"/>
      <c r="R291" s="257"/>
      <c r="S291" s="364"/>
      <c r="T291" s="375"/>
      <c r="U291" s="257"/>
      <c r="V291" s="256"/>
      <c r="W291" s="376"/>
      <c r="X291" s="377"/>
      <c r="Y291" s="377"/>
      <c r="Z291" s="378"/>
      <c r="AA291" s="230"/>
    </row>
    <row r="292" ht="65" customHeight="1" hidden="1">
      <c r="A292" s="245">
        <f>A291+1</f>
        <v>28</v>
      </c>
      <c r="B292" t="s" s="362">
        <v>99</v>
      </c>
      <c r="C292" s="362"/>
      <c r="D292" s="363"/>
      <c r="E292" s="364"/>
      <c r="F292" s="364"/>
      <c r="G292" s="250"/>
      <c r="H292" s="250"/>
      <c r="I292" s="251"/>
      <c r="J292" s="252"/>
      <c r="K292" s="253"/>
      <c r="L292" s="254"/>
      <c r="M292" s="255">
        <f>_xlfn.IFERROR(L292*G292,0)</f>
        <v>0</v>
      </c>
      <c r="N292" s="256"/>
      <c r="O292" s="258"/>
      <c r="P292" t="s" s="258">
        <v>207</v>
      </c>
      <c r="Q292" s="258"/>
      <c r="R292" s="257"/>
      <c r="S292" s="364"/>
      <c r="T292" s="375"/>
      <c r="U292" s="257"/>
      <c r="V292" s="256"/>
      <c r="W292" s="376"/>
      <c r="X292" s="377"/>
      <c r="Y292" s="377"/>
      <c r="Z292" s="378"/>
      <c r="AA292" s="230"/>
    </row>
    <row r="293" ht="65" customHeight="1" hidden="1">
      <c r="A293" s="245">
        <f>A292+1</f>
        <v>29</v>
      </c>
      <c r="B293" t="s" s="362">
        <v>99</v>
      </c>
      <c r="C293" s="362"/>
      <c r="D293" s="363"/>
      <c r="E293" s="364"/>
      <c r="F293" s="364"/>
      <c r="G293" s="250"/>
      <c r="H293" s="250"/>
      <c r="I293" s="251"/>
      <c r="J293" s="252"/>
      <c r="K293" s="253"/>
      <c r="L293" s="254"/>
      <c r="M293" s="255">
        <f>_xlfn.IFERROR(L293*G293,0)</f>
        <v>0</v>
      </c>
      <c r="N293" s="256"/>
      <c r="O293" s="258"/>
      <c r="P293" t="s" s="258">
        <v>208</v>
      </c>
      <c r="Q293" s="258"/>
      <c r="R293" s="257"/>
      <c r="S293" s="364"/>
      <c r="T293" s="375"/>
      <c r="U293" s="257"/>
      <c r="V293" s="256"/>
      <c r="W293" s="376"/>
      <c r="X293" s="377"/>
      <c r="Y293" s="377"/>
      <c r="Z293" s="378"/>
      <c r="AA293" s="230"/>
    </row>
    <row r="294" ht="65" customHeight="1" hidden="1">
      <c r="A294" s="245">
        <f>A293+1</f>
        <v>30</v>
      </c>
      <c r="B294" t="s" s="362">
        <v>99</v>
      </c>
      <c r="C294" s="362"/>
      <c r="D294" s="363"/>
      <c r="E294" s="364"/>
      <c r="F294" s="364"/>
      <c r="G294" s="250"/>
      <c r="H294" s="250"/>
      <c r="I294" s="251"/>
      <c r="J294" s="252"/>
      <c r="K294" s="253"/>
      <c r="L294" s="254"/>
      <c r="M294" s="255">
        <f>_xlfn.IFERROR(L294*G294,0)</f>
        <v>0</v>
      </c>
      <c r="N294" s="256"/>
      <c r="O294" s="258"/>
      <c r="P294" t="s" s="258">
        <v>211</v>
      </c>
      <c r="Q294" s="258"/>
      <c r="R294" s="257"/>
      <c r="S294" s="364"/>
      <c r="T294" s="375"/>
      <c r="U294" s="257"/>
      <c r="V294" s="256"/>
      <c r="W294" s="376"/>
      <c r="X294" s="377"/>
      <c r="Y294" s="377"/>
      <c r="Z294" s="378"/>
      <c r="AA294" s="230"/>
    </row>
    <row r="295" ht="65" customHeight="1" hidden="1">
      <c r="A295" s="245">
        <f>A294+1</f>
        <v>31</v>
      </c>
      <c r="B295" t="s" s="362">
        <v>99</v>
      </c>
      <c r="C295" s="362"/>
      <c r="D295" s="363"/>
      <c r="E295" s="364"/>
      <c r="F295" s="364"/>
      <c r="G295" s="250"/>
      <c r="H295" s="250"/>
      <c r="I295" s="251"/>
      <c r="J295" s="252"/>
      <c r="K295" s="253"/>
      <c r="L295" s="254"/>
      <c r="M295" s="255">
        <f>_xlfn.IFERROR(L295*G295,0)</f>
        <v>0</v>
      </c>
      <c r="N295" s="256"/>
      <c r="O295" s="258"/>
      <c r="P295" t="s" s="258">
        <v>211</v>
      </c>
      <c r="Q295" s="258"/>
      <c r="R295" s="257"/>
      <c r="S295" s="364"/>
      <c r="T295" s="375"/>
      <c r="U295" s="257"/>
      <c r="V295" s="256"/>
      <c r="W295" s="376"/>
      <c r="X295" s="377"/>
      <c r="Y295" s="377"/>
      <c r="Z295" s="378"/>
      <c r="AA295" s="230"/>
    </row>
    <row r="296" ht="65" customHeight="1" hidden="1">
      <c r="A296" s="245">
        <f>A295+1</f>
        <v>32</v>
      </c>
      <c r="B296" t="s" s="362">
        <v>99</v>
      </c>
      <c r="C296" s="362"/>
      <c r="D296" s="363"/>
      <c r="E296" s="364"/>
      <c r="F296" s="364"/>
      <c r="G296" s="250"/>
      <c r="H296" s="250"/>
      <c r="I296" s="251"/>
      <c r="J296" s="252"/>
      <c r="K296" s="253"/>
      <c r="L296" s="254"/>
      <c r="M296" s="255">
        <f>_xlfn.IFERROR(L296*G296,0)</f>
        <v>0</v>
      </c>
      <c r="N296" s="256"/>
      <c r="O296" s="258"/>
      <c r="P296" t="s" s="258">
        <v>211</v>
      </c>
      <c r="Q296" s="258"/>
      <c r="R296" s="257"/>
      <c r="S296" s="364"/>
      <c r="T296" s="375"/>
      <c r="U296" s="257"/>
      <c r="V296" s="256"/>
      <c r="W296" s="376"/>
      <c r="X296" s="377"/>
      <c r="Y296" s="377"/>
      <c r="Z296" s="378"/>
      <c r="AA296" s="230"/>
    </row>
    <row r="297" ht="65" customHeight="1" hidden="1">
      <c r="A297" s="245">
        <f>A296+1</f>
        <v>33</v>
      </c>
      <c r="B297" t="s" s="362">
        <v>99</v>
      </c>
      <c r="C297" s="362"/>
      <c r="D297" s="363"/>
      <c r="E297" s="364"/>
      <c r="F297" s="364"/>
      <c r="G297" s="250"/>
      <c r="H297" s="250"/>
      <c r="I297" s="251"/>
      <c r="J297" s="252"/>
      <c r="K297" s="253"/>
      <c r="L297" s="254"/>
      <c r="M297" s="255">
        <f>_xlfn.IFERROR(L297*G297,0)</f>
        <v>0</v>
      </c>
      <c r="N297" s="256"/>
      <c r="O297" s="258"/>
      <c r="P297" t="s" s="258">
        <v>226</v>
      </c>
      <c r="Q297" s="258"/>
      <c r="R297" s="257"/>
      <c r="S297" s="364"/>
      <c r="T297" s="375"/>
      <c r="U297" s="257"/>
      <c r="V297" s="256"/>
      <c r="W297" s="376"/>
      <c r="X297" s="377"/>
      <c r="Y297" s="377"/>
      <c r="Z297" s="378"/>
      <c r="AA297" s="230"/>
    </row>
    <row r="298" ht="65" customHeight="1" hidden="1">
      <c r="A298" s="245">
        <f>A297+1</f>
        <v>34</v>
      </c>
      <c r="B298" t="s" s="362">
        <v>99</v>
      </c>
      <c r="C298" s="362"/>
      <c r="D298" s="363"/>
      <c r="E298" s="364"/>
      <c r="F298" s="364"/>
      <c r="G298" s="250"/>
      <c r="H298" s="250"/>
      <c r="I298" s="251"/>
      <c r="J298" s="252"/>
      <c r="K298" s="253"/>
      <c r="L298" s="254"/>
      <c r="M298" s="255">
        <f>_xlfn.IFERROR(L298*G298,0)</f>
        <v>0</v>
      </c>
      <c r="N298" s="256"/>
      <c r="O298" s="258"/>
      <c r="P298" t="s" s="258">
        <v>226</v>
      </c>
      <c r="Q298" s="258"/>
      <c r="R298" s="257"/>
      <c r="S298" s="364"/>
      <c r="T298" s="375"/>
      <c r="U298" s="257"/>
      <c r="V298" s="256"/>
      <c r="W298" s="376"/>
      <c r="X298" s="377"/>
      <c r="Y298" s="377"/>
      <c r="Z298" s="378"/>
      <c r="AA298" s="230"/>
    </row>
    <row r="299" ht="15" customHeight="1" hidden="1">
      <c r="A299" s="290"/>
      <c r="B299" t="s" s="379">
        <f>IF(SUM(B279:B298)&gt;0,"","n.a.")</f>
        <v>99</v>
      </c>
      <c r="C299" s="287"/>
      <c r="D299" s="287"/>
      <c r="E299" s="291"/>
      <c r="F299" s="287"/>
      <c r="G299" s="294"/>
      <c r="H299" s="294"/>
      <c r="I299" s="293"/>
      <c r="J299" s="380"/>
      <c r="K299" s="284"/>
      <c r="L299" s="297"/>
      <c r="M299" s="297"/>
      <c r="N299" s="18"/>
      <c r="O299" s="287"/>
      <c r="P299" s="287"/>
      <c r="Q299" s="287"/>
      <c r="R299" s="287"/>
      <c r="S299" s="287"/>
      <c r="T299" s="287"/>
      <c r="U299" s="287"/>
      <c r="V299" s="18"/>
      <c r="W299" t="s" s="299">
        <f>W$10</f>
        <v>108</v>
      </c>
      <c r="X299" s="300"/>
      <c r="Y299" s="300"/>
      <c r="Z299" s="300"/>
      <c r="AA299" s="176"/>
    </row>
    <row r="300" ht="40" customHeight="1">
      <c r="A300" s="277"/>
      <c r="B300" t="s" s="348">
        <f>IF(SUM(B301:B304)&gt;0,"Ersatzteile, Fässer, Zubehör ","n.a. Ersatzteile, Fässer, Zubehör")</f>
        <v>240</v>
      </c>
      <c r="C300" s="349"/>
      <c r="D300" t="s" s="350">
        <f>D$11</f>
        <v>136</v>
      </c>
      <c r="E300" t="s" s="350">
        <f>E$11</f>
        <v>137</v>
      </c>
      <c r="F300" t="s" s="350">
        <f>F$11</f>
        <v>138</v>
      </c>
      <c r="G300" t="s" s="350">
        <f>G$11</f>
        <v>139</v>
      </c>
      <c r="H300" t="s" s="350">
        <f>H$11</f>
        <v>140</v>
      </c>
      <c r="I300" t="s" s="350">
        <f>I$11</f>
        <v>141</v>
      </c>
      <c r="J300" t="s" s="351">
        <f>J$11</f>
        <v>142</v>
      </c>
      <c r="K300" t="s" s="304">
        <f>K$11</f>
        <v>117</v>
      </c>
      <c r="L300" t="s" s="352">
        <f>L$11</f>
        <v>143</v>
      </c>
      <c r="M300" t="s" s="353">
        <f>M$11</f>
        <v>144</v>
      </c>
      <c r="N300" s="354">
        <f>N$11</f>
        <v>0</v>
      </c>
      <c r="O300" t="s" s="355">
        <f>O$11</f>
        <v>145</v>
      </c>
      <c r="P300" t="s" s="350">
        <f>P$11</f>
        <v>146</v>
      </c>
      <c r="Q300" t="s" s="350">
        <f>Q$11</f>
        <v>147</v>
      </c>
      <c r="R300" t="s" s="350">
        <f>R$11</f>
        <v>148</v>
      </c>
      <c r="S300" t="s" s="350">
        <f>S$11</f>
        <v>149</v>
      </c>
      <c r="T300" t="s" s="356">
        <f>T$11</f>
        <v>150</v>
      </c>
      <c r="U300" t="s" s="357">
        <f>U$11</f>
        <v>151</v>
      </c>
      <c r="V300" s="226"/>
      <c r="W300" t="s" s="358">
        <f>W$11</f>
        <v>152</v>
      </c>
      <c r="X300" t="s" s="359">
        <f>X$11</f>
        <v>153</v>
      </c>
      <c r="Y300" t="s" s="359">
        <f>Y$11</f>
        <v>154</v>
      </c>
      <c r="Z300" t="s" s="360">
        <f>Z$11</f>
        <v>155</v>
      </c>
      <c r="AA300" s="230"/>
    </row>
    <row r="301" ht="16.6" customHeight="1">
      <c r="A301" s="277"/>
      <c r="B301" t="s" s="402">
        <v>241</v>
      </c>
      <c r="C301" s="403"/>
      <c r="D301" s="404"/>
      <c r="E301" s="405"/>
      <c r="F301" s="405"/>
      <c r="G301" s="406"/>
      <c r="H301" s="407"/>
      <c r="I301" s="408"/>
      <c r="J301" s="408"/>
      <c r="K301" s="409"/>
      <c r="L301" s="410"/>
      <c r="M301" s="411"/>
      <c r="N301" s="412"/>
      <c r="O301" s="405"/>
      <c r="P301" s="405"/>
      <c r="Q301" s="405"/>
      <c r="R301" s="405"/>
      <c r="S301" s="405"/>
      <c r="T301" s="405"/>
      <c r="U301" s="405"/>
      <c r="V301" s="110"/>
      <c r="W301" s="413"/>
      <c r="X301" s="413"/>
      <c r="Y301" s="413"/>
      <c r="Z301" s="413"/>
      <c r="AA301" s="176"/>
    </row>
    <row r="302" ht="65" customHeight="1">
      <c r="A302" s="245">
        <f>261-COUNTIF(B13:B298,"n.a.")</f>
        <v>18</v>
      </c>
      <c r="B302" s="361">
        <v>30</v>
      </c>
      <c r="C302" t="s" s="362">
        <v>242</v>
      </c>
      <c r="D302" t="s" s="363">
        <v>243</v>
      </c>
      <c r="E302" t="s" s="364">
        <v>244</v>
      </c>
      <c r="F302" t="s" s="364">
        <v>100</v>
      </c>
      <c r="G302" s="249">
        <v>117.4</v>
      </c>
      <c r="H302" t="s" s="398">
        <v>222</v>
      </c>
      <c r="I302" s="251">
        <v>0</v>
      </c>
      <c r="J302" s="252"/>
      <c r="K302" s="253"/>
      <c r="L302" s="254"/>
      <c r="M302" s="255">
        <f>_xlfn.IFERROR(L302*G302,0)</f>
        <v>0</v>
      </c>
      <c r="N302" s="256"/>
      <c r="O302" t="s" s="258">
        <v>159</v>
      </c>
      <c r="P302" t="s" s="258">
        <v>180</v>
      </c>
      <c r="Q302" t="s" s="258">
        <v>245</v>
      </c>
      <c r="R302" t="s" s="258">
        <v>246</v>
      </c>
      <c r="S302" t="s" s="364"/>
      <c r="T302" t="s" s="364"/>
      <c r="U302" t="s" s="258">
        <v>247</v>
      </c>
      <c r="V302" s="256"/>
      <c r="W302" t="s" s="372">
        <v>218</v>
      </c>
      <c r="X302" t="s" s="373">
        <v>218</v>
      </c>
      <c r="Y302" t="s" s="373">
        <v>218</v>
      </c>
      <c r="Z302" t="s" s="374">
        <v>218</v>
      </c>
      <c r="AA302" s="230"/>
    </row>
    <row r="303" ht="65" customHeight="1" hidden="1">
      <c r="A303" s="245">
        <f>A302+1</f>
        <v>19</v>
      </c>
      <c r="B303" t="s" s="362">
        <v>99</v>
      </c>
      <c r="C303" t="s" s="362">
        <v>99</v>
      </c>
      <c r="D303" s="363"/>
      <c r="E303" s="364"/>
      <c r="F303" s="364"/>
      <c r="G303" s="249"/>
      <c r="H303" s="250"/>
      <c r="I303" s="251"/>
      <c r="J303" s="252"/>
      <c r="K303" s="253"/>
      <c r="L303" s="254"/>
      <c r="M303" s="255">
        <f>_xlfn.IFERROR(L303*G303,0)</f>
        <v>0</v>
      </c>
      <c r="N303" s="256"/>
      <c r="O303" s="258"/>
      <c r="P303" t="s" s="258">
        <v>180</v>
      </c>
      <c r="Q303" s="258"/>
      <c r="R303" s="257"/>
      <c r="S303" s="364"/>
      <c r="T303" s="375"/>
      <c r="U303" s="257"/>
      <c r="V303" s="256"/>
      <c r="W303" s="262"/>
      <c r="X303" s="263"/>
      <c r="Y303" s="263"/>
      <c r="Z303" s="264"/>
      <c r="AA303" s="230"/>
    </row>
    <row r="304" ht="65" customHeight="1" hidden="1">
      <c r="A304" s="245">
        <f>A303+1</f>
        <v>20</v>
      </c>
      <c r="B304" t="s" s="362">
        <v>99</v>
      </c>
      <c r="C304" t="s" s="362">
        <v>99</v>
      </c>
      <c r="D304" s="363"/>
      <c r="E304" s="364"/>
      <c r="F304" s="364"/>
      <c r="G304" s="249"/>
      <c r="H304" s="250"/>
      <c r="I304" s="251"/>
      <c r="J304" s="252"/>
      <c r="K304" s="253"/>
      <c r="L304" s="254"/>
      <c r="M304" s="255">
        <f>_xlfn.IFERROR(L304*G304,0)</f>
        <v>0</v>
      </c>
      <c r="N304" s="256"/>
      <c r="O304" s="258"/>
      <c r="P304" t="s" s="258">
        <v>181</v>
      </c>
      <c r="Q304" s="258"/>
      <c r="R304" s="257"/>
      <c r="S304" s="364"/>
      <c r="T304" s="375"/>
      <c r="U304" s="257"/>
      <c r="V304" s="256"/>
      <c r="W304" s="262"/>
      <c r="X304" s="263"/>
      <c r="Y304" s="263"/>
      <c r="Z304" s="264"/>
      <c r="AA304" s="230"/>
    </row>
    <row r="305" ht="17.65" customHeight="1">
      <c r="A305" s="277"/>
      <c r="B305" t="s" s="414">
        <f>IF(SUM(B306:B325)&gt;0,"Zubehör","n.a. Zubehör")</f>
        <v>248</v>
      </c>
      <c r="C305" s="415"/>
      <c r="D305" s="416"/>
      <c r="E305" s="379"/>
      <c r="F305" s="379"/>
      <c r="G305" s="417"/>
      <c r="H305" s="417"/>
      <c r="I305" s="418"/>
      <c r="J305" s="419"/>
      <c r="K305" s="420"/>
      <c r="L305" s="421"/>
      <c r="M305" s="422"/>
      <c r="N305" s="423"/>
      <c r="O305" s="324"/>
      <c r="P305" s="324"/>
      <c r="Q305" s="324"/>
      <c r="R305" s="324"/>
      <c r="S305" s="324"/>
      <c r="T305" s="324"/>
      <c r="U305" s="324"/>
      <c r="V305" s="423"/>
      <c r="W305" s="424"/>
      <c r="X305" s="425"/>
      <c r="Y305" s="425"/>
      <c r="Z305" s="425"/>
      <c r="AA305" s="244"/>
    </row>
    <row r="306" ht="65" customHeight="1">
      <c r="A306" s="245">
        <f>265-COUNTIF(B13:B304,"n.a.")</f>
        <v>19</v>
      </c>
      <c r="B306" s="361">
        <v>32</v>
      </c>
      <c r="C306" t="s" s="362">
        <v>249</v>
      </c>
      <c r="D306" t="s" s="363">
        <v>250</v>
      </c>
      <c r="E306" t="s" s="364">
        <v>244</v>
      </c>
      <c r="F306" t="s" s="364">
        <v>100</v>
      </c>
      <c r="G306" s="249">
        <v>4.1019</v>
      </c>
      <c r="H306" t="s" s="398">
        <v>222</v>
      </c>
      <c r="I306" s="251">
        <v>0.80450522928399</v>
      </c>
      <c r="J306" s="252"/>
      <c r="K306" s="253"/>
      <c r="L306" s="254"/>
      <c r="M306" s="255">
        <f>_xlfn.IFERROR(L306*G306,0)</f>
        <v>0</v>
      </c>
      <c r="N306" s="256"/>
      <c r="O306" t="s" s="258">
        <v>251</v>
      </c>
      <c r="P306" t="s" s="258">
        <v>180</v>
      </c>
      <c r="Q306" t="s" s="258">
        <v>245</v>
      </c>
      <c r="R306" t="s" s="258">
        <v>246</v>
      </c>
      <c r="S306" t="s" s="364"/>
      <c r="T306" t="s" s="364"/>
      <c r="U306" t="s" s="258"/>
      <c r="V306" s="256"/>
      <c r="W306" t="s" s="368">
        <v>218</v>
      </c>
      <c r="X306" t="s" s="369">
        <v>218</v>
      </c>
      <c r="Y306" t="s" s="369">
        <v>218</v>
      </c>
      <c r="Z306" t="s" s="370">
        <v>218</v>
      </c>
      <c r="AA306" s="230"/>
    </row>
    <row r="307" ht="65" customHeight="1">
      <c r="A307" s="245">
        <f>A306+1</f>
        <v>20</v>
      </c>
      <c r="B307" s="361">
        <v>33</v>
      </c>
      <c r="C307" t="s" s="362">
        <v>252</v>
      </c>
      <c r="D307" t="s" s="363">
        <v>253</v>
      </c>
      <c r="E307" t="s" s="364">
        <v>244</v>
      </c>
      <c r="F307" t="s" s="364">
        <v>100</v>
      </c>
      <c r="G307" s="249">
        <v>32.9574359330093</v>
      </c>
      <c r="H307" t="s" s="398">
        <v>222</v>
      </c>
      <c r="I307" s="251">
        <v>0.720929869917538</v>
      </c>
      <c r="J307" s="252"/>
      <c r="K307" s="253"/>
      <c r="L307" s="254"/>
      <c r="M307" s="255">
        <f>_xlfn.IFERROR(L307*G307,0)</f>
        <v>0</v>
      </c>
      <c r="N307" s="256"/>
      <c r="O307" t="s" s="258">
        <v>254</v>
      </c>
      <c r="P307" t="s" s="258">
        <v>181</v>
      </c>
      <c r="Q307" t="s" s="258">
        <v>245</v>
      </c>
      <c r="R307" t="s" s="258">
        <v>246</v>
      </c>
      <c r="S307" t="s" s="364">
        <v>255</v>
      </c>
      <c r="T307" t="s" s="364"/>
      <c r="U307" t="s" s="258"/>
      <c r="V307" s="256"/>
      <c r="W307" t="s" s="426">
        <v>218</v>
      </c>
      <c r="X307" t="s" s="427">
        <v>218</v>
      </c>
      <c r="Y307" t="s" s="427">
        <v>218</v>
      </c>
      <c r="Z307" t="s" s="428">
        <v>218</v>
      </c>
      <c r="AA307" s="230"/>
    </row>
    <row r="308" ht="65" customHeight="1">
      <c r="A308" s="245">
        <f>A307+1</f>
        <v>21</v>
      </c>
      <c r="B308" s="361">
        <v>35</v>
      </c>
      <c r="C308" t="s" s="362">
        <v>256</v>
      </c>
      <c r="D308" t="s" s="363">
        <v>257</v>
      </c>
      <c r="E308" t="s" s="364">
        <v>244</v>
      </c>
      <c r="F308" t="s" s="364">
        <v>100</v>
      </c>
      <c r="G308" t="s" s="398">
        <v>258</v>
      </c>
      <c r="H308" t="s" s="398">
        <v>222</v>
      </c>
      <c r="I308" s="251">
        <v>0.8027027027027031</v>
      </c>
      <c r="J308" s="252"/>
      <c r="K308" s="253"/>
      <c r="L308" s="254"/>
      <c r="M308" s="255">
        <f>_xlfn.IFERROR(L308*G308,0)</f>
        <v>0</v>
      </c>
      <c r="N308" s="256"/>
      <c r="O308" t="s" s="258">
        <v>254</v>
      </c>
      <c r="P308" t="s" s="258">
        <v>180</v>
      </c>
      <c r="Q308" t="s" s="258">
        <v>245</v>
      </c>
      <c r="R308" t="s" s="258">
        <v>246</v>
      </c>
      <c r="S308" t="s" s="364">
        <v>255</v>
      </c>
      <c r="T308" t="s" s="364"/>
      <c r="U308" t="s" s="258"/>
      <c r="V308" s="256"/>
      <c r="W308" t="s" s="426">
        <v>218</v>
      </c>
      <c r="X308" t="s" s="427">
        <v>218</v>
      </c>
      <c r="Y308" t="s" s="427">
        <v>218</v>
      </c>
      <c r="Z308" t="s" s="428">
        <v>218</v>
      </c>
      <c r="AA308" s="230"/>
    </row>
    <row r="309" ht="65" customHeight="1">
      <c r="A309" s="245">
        <f>A308+1</f>
        <v>22</v>
      </c>
      <c r="B309" s="361">
        <v>36</v>
      </c>
      <c r="C309" t="s" s="362">
        <v>259</v>
      </c>
      <c r="D309" t="s" s="363">
        <v>260</v>
      </c>
      <c r="E309" t="s" s="364">
        <v>244</v>
      </c>
      <c r="F309" t="s" s="364">
        <v>100</v>
      </c>
      <c r="G309" s="249">
        <v>15.4772503578</v>
      </c>
      <c r="H309" t="s" s="398">
        <v>222</v>
      </c>
      <c r="I309" s="251">
        <v>0.741992261836901</v>
      </c>
      <c r="J309" s="252"/>
      <c r="K309" s="253"/>
      <c r="L309" s="254"/>
      <c r="M309" s="255">
        <f>_xlfn.IFERROR(L309*G309,0)</f>
        <v>0</v>
      </c>
      <c r="N309" s="256"/>
      <c r="O309" t="s" s="258">
        <v>254</v>
      </c>
      <c r="P309" t="s" s="258">
        <v>195</v>
      </c>
      <c r="Q309" t="s" s="258">
        <v>245</v>
      </c>
      <c r="R309" t="s" s="258">
        <v>246</v>
      </c>
      <c r="S309" t="s" s="364">
        <v>255</v>
      </c>
      <c r="T309" t="s" s="364"/>
      <c r="U309" t="s" s="258"/>
      <c r="V309" s="256"/>
      <c r="W309" t="s" s="426">
        <v>218</v>
      </c>
      <c r="X309" t="s" s="427">
        <v>218</v>
      </c>
      <c r="Y309" t="s" s="427">
        <v>218</v>
      </c>
      <c r="Z309" t="s" s="428">
        <v>218</v>
      </c>
      <c r="AA309" s="230"/>
    </row>
    <row r="310" ht="65" customHeight="1">
      <c r="A310" s="245">
        <f>A309+1</f>
        <v>23</v>
      </c>
      <c r="B310" s="361">
        <v>37</v>
      </c>
      <c r="C310" t="s" s="362">
        <v>261</v>
      </c>
      <c r="D310" t="s" s="363">
        <v>262</v>
      </c>
      <c r="E310" t="s" s="364">
        <v>244</v>
      </c>
      <c r="F310" t="s" s="364">
        <v>100</v>
      </c>
      <c r="G310" s="249">
        <v>-117.4</v>
      </c>
      <c r="H310" t="s" s="398">
        <v>222</v>
      </c>
      <c r="I310" s="251">
        <v>0</v>
      </c>
      <c r="J310" s="252"/>
      <c r="K310" s="253"/>
      <c r="L310" s="254"/>
      <c r="M310" s="255">
        <f>_xlfn.IFERROR(L310*G310,0)</f>
        <v>0</v>
      </c>
      <c r="N310" s="256"/>
      <c r="O310" t="s" s="258">
        <v>254</v>
      </c>
      <c r="P310" t="s" s="258">
        <v>180</v>
      </c>
      <c r="Q310" t="s" s="258">
        <v>245</v>
      </c>
      <c r="R310" t="s" s="258">
        <v>246</v>
      </c>
      <c r="S310" t="s" s="364">
        <v>255</v>
      </c>
      <c r="T310" t="s" s="364"/>
      <c r="U310" t="s" s="258"/>
      <c r="V310" s="256"/>
      <c r="W310" t="s" s="426">
        <v>218</v>
      </c>
      <c r="X310" t="s" s="427">
        <v>218</v>
      </c>
      <c r="Y310" t="s" s="427">
        <v>218</v>
      </c>
      <c r="Z310" t="s" s="428">
        <v>218</v>
      </c>
      <c r="AA310" s="230"/>
    </row>
    <row r="311" ht="65" customHeight="1">
      <c r="A311" s="245">
        <f>A310+1</f>
        <v>24</v>
      </c>
      <c r="B311" s="361">
        <v>43</v>
      </c>
      <c r="C311" t="s" s="362">
        <v>263</v>
      </c>
      <c r="D311" t="s" s="363">
        <v>264</v>
      </c>
      <c r="E311" t="s" s="364">
        <v>244</v>
      </c>
      <c r="F311" t="s" s="364">
        <v>100</v>
      </c>
      <c r="G311" t="s" s="398">
        <v>265</v>
      </c>
      <c r="H311" t="s" s="398">
        <v>222</v>
      </c>
      <c r="I311" s="251">
        <v>0.802325581395349</v>
      </c>
      <c r="J311" s="252"/>
      <c r="K311" s="253"/>
      <c r="L311" s="254"/>
      <c r="M311" s="255">
        <f>_xlfn.IFERROR(L311*G311,0)</f>
        <v>0</v>
      </c>
      <c r="N311" s="256"/>
      <c r="O311" t="s" s="258">
        <v>254</v>
      </c>
      <c r="P311" t="s" s="258">
        <v>180</v>
      </c>
      <c r="Q311" t="s" s="258">
        <v>245</v>
      </c>
      <c r="R311" t="s" s="258">
        <v>246</v>
      </c>
      <c r="S311" t="s" s="364">
        <v>255</v>
      </c>
      <c r="T311" t="s" s="364"/>
      <c r="U311" t="s" s="258"/>
      <c r="V311" s="256"/>
      <c r="W311" t="s" s="426">
        <v>218</v>
      </c>
      <c r="X311" t="s" s="427">
        <v>218</v>
      </c>
      <c r="Y311" t="s" s="427">
        <v>218</v>
      </c>
      <c r="Z311" t="s" s="428">
        <v>218</v>
      </c>
      <c r="AA311" s="230"/>
    </row>
    <row r="312" ht="65" customHeight="1">
      <c r="A312" s="245">
        <f>A311+1</f>
        <v>25</v>
      </c>
      <c r="B312" s="361">
        <v>44</v>
      </c>
      <c r="C312" t="s" s="362">
        <v>266</v>
      </c>
      <c r="D312" t="s" s="363">
        <v>267</v>
      </c>
      <c r="E312" t="s" s="364">
        <v>244</v>
      </c>
      <c r="F312" t="s" s="364">
        <v>100</v>
      </c>
      <c r="G312" t="s" s="398">
        <v>268</v>
      </c>
      <c r="H312" t="s" s="398">
        <v>222</v>
      </c>
      <c r="I312" s="251">
        <v>0.802139037433155</v>
      </c>
      <c r="J312" s="252"/>
      <c r="K312" s="253"/>
      <c r="L312" s="254"/>
      <c r="M312" s="255">
        <f>_xlfn.IFERROR(L312*G312,0)</f>
        <v>0</v>
      </c>
      <c r="N312" s="256"/>
      <c r="O312" t="s" s="258">
        <v>254</v>
      </c>
      <c r="P312" t="s" s="258">
        <v>180</v>
      </c>
      <c r="Q312" t="s" s="258">
        <v>245</v>
      </c>
      <c r="R312" t="s" s="258">
        <v>246</v>
      </c>
      <c r="S312" t="s" s="364"/>
      <c r="T312" t="s" s="364"/>
      <c r="U312" t="s" s="258"/>
      <c r="V312" s="256"/>
      <c r="W312" t="s" s="426">
        <v>218</v>
      </c>
      <c r="X312" t="s" s="427">
        <v>218</v>
      </c>
      <c r="Y312" t="s" s="427">
        <v>218</v>
      </c>
      <c r="Z312" t="s" s="428">
        <v>218</v>
      </c>
      <c r="AA312" s="230"/>
    </row>
    <row r="313" ht="65" customHeight="1">
      <c r="A313" s="245">
        <f>A312+1</f>
        <v>26</v>
      </c>
      <c r="B313" s="361">
        <v>45</v>
      </c>
      <c r="C313" t="s" s="362">
        <v>269</v>
      </c>
      <c r="D313" t="s" s="363">
        <v>270</v>
      </c>
      <c r="E313" t="s" s="364">
        <v>244</v>
      </c>
      <c r="F313" t="s" s="364">
        <v>100</v>
      </c>
      <c r="G313" s="249">
        <v>3.7389</v>
      </c>
      <c r="H313" t="s" s="398">
        <v>222</v>
      </c>
      <c r="I313" s="251">
        <v>0.802139037433155</v>
      </c>
      <c r="J313" s="252"/>
      <c r="K313" s="253"/>
      <c r="L313" s="254"/>
      <c r="M313" s="255">
        <f>_xlfn.IFERROR(L313*G313,0)</f>
        <v>0</v>
      </c>
      <c r="N313" s="256"/>
      <c r="O313" t="s" s="258">
        <v>254</v>
      </c>
      <c r="P313" t="s" s="258">
        <v>180</v>
      </c>
      <c r="Q313" t="s" s="258">
        <v>245</v>
      </c>
      <c r="R313" t="s" s="258">
        <v>246</v>
      </c>
      <c r="S313" t="s" s="364"/>
      <c r="T313" t="s" s="364"/>
      <c r="U313" t="s" s="258"/>
      <c r="V313" s="256"/>
      <c r="W313" t="s" s="426">
        <v>218</v>
      </c>
      <c r="X313" t="s" s="427">
        <v>218</v>
      </c>
      <c r="Y313" t="s" s="427">
        <v>218</v>
      </c>
      <c r="Z313" t="s" s="428">
        <v>218</v>
      </c>
      <c r="AA313" s="230"/>
    </row>
    <row r="314" ht="65" customHeight="1">
      <c r="A314" s="245">
        <f>A313+1</f>
        <v>27</v>
      </c>
      <c r="B314" s="361">
        <v>59</v>
      </c>
      <c r="C314" t="s" s="362">
        <v>271</v>
      </c>
      <c r="D314" t="s" s="363">
        <v>272</v>
      </c>
      <c r="E314" t="s" s="364">
        <v>244</v>
      </c>
      <c r="F314" t="s" s="364">
        <v>100</v>
      </c>
      <c r="G314" s="249">
        <v>6.704979435</v>
      </c>
      <c r="H314" s="249">
        <v>6.704979435</v>
      </c>
      <c r="I314" s="251">
        <v>0.760628731145392</v>
      </c>
      <c r="J314" s="252"/>
      <c r="K314" s="253"/>
      <c r="L314" s="254"/>
      <c r="M314" s="255">
        <f>_xlfn.IFERROR(L314*G314,0)</f>
        <v>0</v>
      </c>
      <c r="N314" s="256"/>
      <c r="O314" t="s" s="258">
        <v>254</v>
      </c>
      <c r="P314" t="s" s="258">
        <v>206</v>
      </c>
      <c r="Q314" t="s" s="258">
        <v>245</v>
      </c>
      <c r="R314" t="s" s="258">
        <v>246</v>
      </c>
      <c r="S314" t="s" s="364">
        <v>255</v>
      </c>
      <c r="T314" t="s" s="364"/>
      <c r="U314" t="s" s="258"/>
      <c r="V314" s="256"/>
      <c r="W314" t="s" s="426">
        <v>218</v>
      </c>
      <c r="X314" t="s" s="427">
        <v>218</v>
      </c>
      <c r="Y314" t="s" s="427">
        <v>218</v>
      </c>
      <c r="Z314" t="s" s="428">
        <v>218</v>
      </c>
      <c r="AA314" s="230"/>
    </row>
    <row r="315" ht="65" customHeight="1">
      <c r="A315" s="245">
        <f>A314+1</f>
        <v>28</v>
      </c>
      <c r="B315" s="361">
        <v>65</v>
      </c>
      <c r="C315" t="s" s="362">
        <v>273</v>
      </c>
      <c r="D315" t="s" s="363">
        <v>274</v>
      </c>
      <c r="E315" t="s" s="364">
        <v>244</v>
      </c>
      <c r="F315" t="s" s="364">
        <v>100</v>
      </c>
      <c r="G315" s="249">
        <v>9.465853320000001</v>
      </c>
      <c r="H315" s="249">
        <v>9.465853320000001</v>
      </c>
      <c r="I315" s="251">
        <v>0.760628731145392</v>
      </c>
      <c r="J315" s="252"/>
      <c r="K315" s="253"/>
      <c r="L315" s="254"/>
      <c r="M315" s="255">
        <f>_xlfn.IFERROR(L315*G315,0)</f>
        <v>0</v>
      </c>
      <c r="N315" s="256"/>
      <c r="O315" t="s" s="258">
        <v>254</v>
      </c>
      <c r="P315" t="s" s="258">
        <v>207</v>
      </c>
      <c r="Q315" t="s" s="258">
        <v>245</v>
      </c>
      <c r="R315" t="s" s="258">
        <v>246</v>
      </c>
      <c r="S315" t="s" s="364">
        <v>255</v>
      </c>
      <c r="T315" t="s" s="364"/>
      <c r="U315" t="s" s="258"/>
      <c r="V315" s="256"/>
      <c r="W315" t="s" s="429">
        <v>218</v>
      </c>
      <c r="X315" t="s" s="430">
        <v>218</v>
      </c>
      <c r="Y315" t="s" s="430">
        <v>218</v>
      </c>
      <c r="Z315" t="s" s="431">
        <v>218</v>
      </c>
      <c r="AA315" s="230"/>
    </row>
    <row r="316" ht="65" customHeight="1" hidden="1">
      <c r="A316" s="245">
        <f>A315+1</f>
        <v>29</v>
      </c>
      <c r="B316" t="s" s="362">
        <v>99</v>
      </c>
      <c r="C316" s="362"/>
      <c r="D316" s="363"/>
      <c r="E316" s="364"/>
      <c r="F316" s="364"/>
      <c r="G316" s="249"/>
      <c r="H316" s="250"/>
      <c r="I316" s="251"/>
      <c r="J316" s="252"/>
      <c r="K316" s="253"/>
      <c r="L316" s="254"/>
      <c r="M316" s="255">
        <f>_xlfn.IFERROR(L316*G316,0)</f>
        <v>0</v>
      </c>
      <c r="N316" s="256"/>
      <c r="O316" s="258"/>
      <c r="P316" t="s" s="258">
        <v>208</v>
      </c>
      <c r="Q316" s="258"/>
      <c r="R316" s="257"/>
      <c r="S316" s="364"/>
      <c r="T316" s="375"/>
      <c r="U316" s="257"/>
      <c r="V316" s="256"/>
      <c r="W316" s="262"/>
      <c r="X316" s="263"/>
      <c r="Y316" s="263"/>
      <c r="Z316" s="264"/>
      <c r="AA316" s="230"/>
    </row>
    <row r="317" ht="65" customHeight="1" hidden="1">
      <c r="A317" s="245">
        <f>A316+1</f>
        <v>30</v>
      </c>
      <c r="B317" t="s" s="362">
        <v>99</v>
      </c>
      <c r="C317" s="362"/>
      <c r="D317" s="363"/>
      <c r="E317" s="364"/>
      <c r="F317" s="375"/>
      <c r="G317" s="250"/>
      <c r="H317" s="250"/>
      <c r="I317" s="251"/>
      <c r="J317" s="252"/>
      <c r="K317" s="253"/>
      <c r="L317" s="254"/>
      <c r="M317" s="255">
        <f>_xlfn.IFERROR(L317*G317,0)</f>
        <v>0</v>
      </c>
      <c r="N317" s="256"/>
      <c r="O317" s="257"/>
      <c r="P317" t="s" s="258">
        <v>211</v>
      </c>
      <c r="Q317" s="257"/>
      <c r="R317" s="388"/>
      <c r="S317" s="375"/>
      <c r="T317" s="375"/>
      <c r="U317" s="257"/>
      <c r="V317" s="256"/>
      <c r="W317" s="259"/>
      <c r="X317" s="260"/>
      <c r="Y317" s="260"/>
      <c r="Z317" s="261"/>
      <c r="AA317" s="230"/>
    </row>
    <row r="318" ht="65" customHeight="1" hidden="1">
      <c r="A318" s="245">
        <f>A317+1</f>
        <v>31</v>
      </c>
      <c r="B318" t="s" s="362">
        <v>99</v>
      </c>
      <c r="C318" s="362"/>
      <c r="D318" s="363"/>
      <c r="E318" s="364"/>
      <c r="F318" s="364"/>
      <c r="G318" s="250"/>
      <c r="H318" s="250"/>
      <c r="I318" s="251"/>
      <c r="J318" s="252"/>
      <c r="K318" s="253"/>
      <c r="L318" s="254"/>
      <c r="M318" s="255">
        <f>_xlfn.IFERROR(L318*G318,0)</f>
        <v>0</v>
      </c>
      <c r="N318" s="256"/>
      <c r="O318" s="258"/>
      <c r="P318" t="s" s="258">
        <v>211</v>
      </c>
      <c r="Q318" s="258"/>
      <c r="R318" s="257"/>
      <c r="S318" s="364"/>
      <c r="T318" s="375"/>
      <c r="U318" s="257"/>
      <c r="V318" s="256"/>
      <c r="W318" s="262"/>
      <c r="X318" s="263"/>
      <c r="Y318" s="263"/>
      <c r="Z318" s="264"/>
      <c r="AA318" s="230"/>
    </row>
    <row r="319" ht="65" customHeight="1" hidden="1">
      <c r="A319" s="245">
        <f>A318+1</f>
        <v>32</v>
      </c>
      <c r="B319" t="s" s="362">
        <v>99</v>
      </c>
      <c r="C319" s="362"/>
      <c r="D319" s="363"/>
      <c r="E319" s="364"/>
      <c r="F319" s="364"/>
      <c r="G319" s="250"/>
      <c r="H319" s="250"/>
      <c r="I319" s="251"/>
      <c r="J319" s="252"/>
      <c r="K319" s="253"/>
      <c r="L319" s="254"/>
      <c r="M319" s="255">
        <f>_xlfn.IFERROR(L319*G319,0)</f>
        <v>0</v>
      </c>
      <c r="N319" s="256"/>
      <c r="O319" s="258"/>
      <c r="P319" t="s" s="258">
        <v>211</v>
      </c>
      <c r="Q319" s="258"/>
      <c r="R319" s="257"/>
      <c r="S319" s="364"/>
      <c r="T319" s="375"/>
      <c r="U319" s="257"/>
      <c r="V319" s="256"/>
      <c r="W319" s="262"/>
      <c r="X319" s="263"/>
      <c r="Y319" s="263"/>
      <c r="Z319" s="264"/>
      <c r="AA319" s="230"/>
    </row>
    <row r="320" ht="65" customHeight="1" hidden="1">
      <c r="A320" s="245">
        <f>A319+1</f>
        <v>33</v>
      </c>
      <c r="B320" t="s" s="362">
        <v>99</v>
      </c>
      <c r="C320" s="362"/>
      <c r="D320" s="363"/>
      <c r="E320" s="364"/>
      <c r="F320" s="364"/>
      <c r="G320" s="250"/>
      <c r="H320" s="250"/>
      <c r="I320" s="251"/>
      <c r="J320" s="252"/>
      <c r="K320" s="253"/>
      <c r="L320" s="254"/>
      <c r="M320" s="255">
        <f>_xlfn.IFERROR(L320*G320,0)</f>
        <v>0</v>
      </c>
      <c r="N320" s="256"/>
      <c r="O320" s="258"/>
      <c r="P320" t="s" s="258">
        <v>226</v>
      </c>
      <c r="Q320" s="258"/>
      <c r="R320" s="257"/>
      <c r="S320" s="364"/>
      <c r="T320" s="375"/>
      <c r="U320" s="257"/>
      <c r="V320" s="256"/>
      <c r="W320" s="262"/>
      <c r="X320" s="263"/>
      <c r="Y320" s="263"/>
      <c r="Z320" s="264"/>
      <c r="AA320" s="230"/>
    </row>
    <row r="321" ht="65" customHeight="1" hidden="1">
      <c r="A321" s="245">
        <f>A320+1</f>
        <v>34</v>
      </c>
      <c r="B321" t="s" s="362">
        <v>99</v>
      </c>
      <c r="C321" s="362"/>
      <c r="D321" s="363"/>
      <c r="E321" s="364"/>
      <c r="F321" s="375"/>
      <c r="G321" s="250"/>
      <c r="H321" s="250"/>
      <c r="I321" s="251"/>
      <c r="J321" s="252"/>
      <c r="K321" s="253"/>
      <c r="L321" s="254"/>
      <c r="M321" s="255">
        <f>_xlfn.IFERROR(L321*G321,0)</f>
        <v>0</v>
      </c>
      <c r="N321" s="256"/>
      <c r="O321" s="257"/>
      <c r="P321" t="s" s="258">
        <v>226</v>
      </c>
      <c r="Q321" s="257"/>
      <c r="R321" s="388"/>
      <c r="S321" s="375"/>
      <c r="T321" s="375"/>
      <c r="U321" s="257"/>
      <c r="V321" s="256"/>
      <c r="W321" s="259"/>
      <c r="X321" s="260"/>
      <c r="Y321" s="260"/>
      <c r="Z321" s="261"/>
      <c r="AA321" s="230"/>
    </row>
    <row r="322" ht="65" customHeight="1" hidden="1">
      <c r="A322" s="245">
        <f>A321+1</f>
        <v>35</v>
      </c>
      <c r="B322" t="s" s="362">
        <v>99</v>
      </c>
      <c r="C322" s="362"/>
      <c r="D322" s="363"/>
      <c r="E322" s="364"/>
      <c r="F322" s="375"/>
      <c r="G322" s="250"/>
      <c r="H322" s="250"/>
      <c r="I322" s="251"/>
      <c r="J322" s="252"/>
      <c r="K322" s="253"/>
      <c r="L322" s="254"/>
      <c r="M322" s="255">
        <f>_xlfn.IFERROR(L322*G322,0)</f>
        <v>0</v>
      </c>
      <c r="N322" s="256"/>
      <c r="O322" s="257"/>
      <c r="P322" t="s" s="258">
        <v>237</v>
      </c>
      <c r="Q322" s="257"/>
      <c r="R322" s="388"/>
      <c r="S322" s="375"/>
      <c r="T322" s="375"/>
      <c r="U322" s="257"/>
      <c r="V322" s="256"/>
      <c r="W322" s="259"/>
      <c r="X322" s="260"/>
      <c r="Y322" s="260"/>
      <c r="Z322" s="261"/>
      <c r="AA322" s="230"/>
    </row>
    <row r="323" ht="65" customHeight="1" hidden="1">
      <c r="A323" s="245">
        <f>A322+1</f>
        <v>36</v>
      </c>
      <c r="B323" t="s" s="362">
        <v>99</v>
      </c>
      <c r="C323" s="362"/>
      <c r="D323" s="363"/>
      <c r="E323" s="364"/>
      <c r="F323" s="375"/>
      <c r="G323" s="250"/>
      <c r="H323" s="250"/>
      <c r="I323" s="251"/>
      <c r="J323" s="252"/>
      <c r="K323" s="253"/>
      <c r="L323" s="254"/>
      <c r="M323" s="255">
        <f>_xlfn.IFERROR(L323*G323,0)</f>
        <v>0</v>
      </c>
      <c r="N323" s="256"/>
      <c r="O323" s="257"/>
      <c r="P323" t="s" s="258">
        <v>208</v>
      </c>
      <c r="Q323" s="257"/>
      <c r="R323" s="388"/>
      <c r="S323" s="375"/>
      <c r="T323" s="375"/>
      <c r="U323" s="257"/>
      <c r="V323" s="256"/>
      <c r="W323" s="259"/>
      <c r="X323" s="260"/>
      <c r="Y323" s="260"/>
      <c r="Z323" s="261"/>
      <c r="AA323" s="230"/>
    </row>
    <row r="324" ht="65" customHeight="1" hidden="1">
      <c r="A324" s="245">
        <f>A323+1</f>
        <v>37</v>
      </c>
      <c r="B324" t="s" s="362">
        <v>99</v>
      </c>
      <c r="C324" s="362"/>
      <c r="D324" s="363"/>
      <c r="E324" s="364"/>
      <c r="F324" s="375"/>
      <c r="G324" s="250"/>
      <c r="H324" s="250"/>
      <c r="I324" s="251"/>
      <c r="J324" s="252"/>
      <c r="K324" s="253"/>
      <c r="L324" s="254"/>
      <c r="M324" s="255">
        <f>_xlfn.IFERROR(L324*G324,0)</f>
        <v>0</v>
      </c>
      <c r="N324" s="256"/>
      <c r="O324" s="257"/>
      <c r="P324" s="432">
        <v>0</v>
      </c>
      <c r="Q324" s="257"/>
      <c r="R324" s="388"/>
      <c r="S324" s="375"/>
      <c r="T324" s="375"/>
      <c r="U324" s="257"/>
      <c r="V324" s="256"/>
      <c r="W324" s="259"/>
      <c r="X324" s="260"/>
      <c r="Y324" s="260"/>
      <c r="Z324" s="261"/>
      <c r="AA324" s="230"/>
    </row>
    <row r="325" ht="65" customHeight="1" hidden="1">
      <c r="A325" s="245">
        <f>A324+1</f>
        <v>38</v>
      </c>
      <c r="B325" t="s" s="362">
        <v>99</v>
      </c>
      <c r="C325" s="362"/>
      <c r="D325" s="363"/>
      <c r="E325" s="364"/>
      <c r="F325" s="375"/>
      <c r="G325" s="250"/>
      <c r="H325" s="250"/>
      <c r="I325" s="251"/>
      <c r="J325" s="252"/>
      <c r="K325" s="253"/>
      <c r="L325" s="254"/>
      <c r="M325" s="255">
        <f>_xlfn.IFERROR(L325*G325,0)</f>
        <v>0</v>
      </c>
      <c r="N325" s="256"/>
      <c r="O325" s="257"/>
      <c r="P325" s="432">
        <v>0</v>
      </c>
      <c r="Q325" s="257"/>
      <c r="R325" s="388"/>
      <c r="S325" s="375"/>
      <c r="T325" s="375"/>
      <c r="U325" s="257"/>
      <c r="V325" s="256"/>
      <c r="W325" s="259"/>
      <c r="X325" s="260"/>
      <c r="Y325" s="260"/>
      <c r="Z325" s="261"/>
      <c r="AA325" s="230"/>
    </row>
    <row r="326" ht="15" customHeight="1">
      <c r="A326" s="433"/>
      <c r="B326" s="287"/>
      <c r="C326" s="287"/>
      <c r="D326" s="287"/>
      <c r="E326" s="291"/>
      <c r="F326" s="287"/>
      <c r="G326" s="292"/>
      <c r="H326" s="292"/>
      <c r="I326" s="293"/>
      <c r="J326" s="380"/>
      <c r="K326" s="434"/>
      <c r="L326" s="296"/>
      <c r="M326" s="297"/>
      <c r="N326" s="18"/>
      <c r="O326" s="287"/>
      <c r="P326" s="287"/>
      <c r="Q326" s="287"/>
      <c r="R326" s="287"/>
      <c r="S326" s="287"/>
      <c r="T326" s="287"/>
      <c r="U326" s="287"/>
      <c r="V326" s="18"/>
      <c r="W326" t="s" s="299">
        <f>W$10</f>
        <v>108</v>
      </c>
      <c r="X326" s="300"/>
      <c r="Y326" s="300"/>
      <c r="Z326" s="300"/>
      <c r="AA326" s="176"/>
    </row>
    <row r="327" ht="40" customHeight="1">
      <c r="A327" s="213"/>
      <c r="B327" t="s" s="435">
        <v>275</v>
      </c>
      <c r="C327" s="436"/>
      <c r="D327" t="s" s="350">
        <f>D$11</f>
        <v>136</v>
      </c>
      <c r="E327" t="s" s="350">
        <f>E$11</f>
        <v>137</v>
      </c>
      <c r="F327" t="s" s="350">
        <f>F$11</f>
        <v>138</v>
      </c>
      <c r="G327" t="s" s="350">
        <f>G$11</f>
        <v>139</v>
      </c>
      <c r="H327" t="s" s="350">
        <f>H11</f>
        <v>140</v>
      </c>
      <c r="I327" t="s" s="350">
        <f>I$11</f>
        <v>141</v>
      </c>
      <c r="J327" t="s" s="351">
        <f>J$11</f>
        <v>142</v>
      </c>
      <c r="K327" t="s" s="304">
        <f>K$11</f>
        <v>117</v>
      </c>
      <c r="L327" t="s" s="352">
        <f>L$11</f>
        <v>143</v>
      </c>
      <c r="M327" t="s" s="353">
        <f>M$11</f>
        <v>144</v>
      </c>
      <c r="N327" s="354">
        <f>N$11</f>
        <v>0</v>
      </c>
      <c r="O327" t="s" s="355">
        <f>O$11</f>
        <v>145</v>
      </c>
      <c r="P327" t="s" s="350">
        <f>P$11</f>
        <v>146</v>
      </c>
      <c r="Q327" t="s" s="350">
        <f>Q$11</f>
        <v>147</v>
      </c>
      <c r="R327" t="s" s="350">
        <v>276</v>
      </c>
      <c r="S327" t="s" s="350">
        <f>S$11</f>
        <v>149</v>
      </c>
      <c r="T327" t="s" s="356">
        <f>T$11</f>
        <v>150</v>
      </c>
      <c r="U327" t="s" s="357">
        <f>U$11</f>
        <v>151</v>
      </c>
      <c r="V327" s="226"/>
      <c r="W327" t="s" s="358">
        <f>W$11</f>
        <v>152</v>
      </c>
      <c r="X327" t="s" s="359">
        <f>X$11</f>
        <v>153</v>
      </c>
      <c r="Y327" t="s" s="359">
        <f>Y$11</f>
        <v>154</v>
      </c>
      <c r="Z327" t="s" s="360">
        <f>Z$11</f>
        <v>155</v>
      </c>
      <c r="AA327" s="230"/>
    </row>
    <row r="328" ht="17.65" customHeight="1">
      <c r="A328" s="213"/>
      <c r="B328" t="s" s="231">
        <v>277</v>
      </c>
      <c r="C328" s="232"/>
      <c r="D328" s="233"/>
      <c r="E328" s="234"/>
      <c r="F328" s="235"/>
      <c r="G328" s="236"/>
      <c r="H328" s="236"/>
      <c r="I328" s="237"/>
      <c r="J328" s="238"/>
      <c r="K328" s="284"/>
      <c r="L328" s="437"/>
      <c r="M328" s="240"/>
      <c r="N328" s="241"/>
      <c r="O328" s="235"/>
      <c r="P328" s="235"/>
      <c r="Q328" s="235"/>
      <c r="R328" s="235"/>
      <c r="S328" s="235"/>
      <c r="T328" s="235"/>
      <c r="U328" s="235"/>
      <c r="V328" s="18"/>
      <c r="W328" s="397"/>
      <c r="X328" s="397"/>
      <c r="Y328" s="397"/>
      <c r="Z328" s="438"/>
      <c r="AA328" s="244"/>
    </row>
    <row r="329" ht="65" customHeight="1">
      <c r="A329" s="213"/>
      <c r="B329" s="439">
        <v>900</v>
      </c>
      <c r="C329" t="s" s="246">
        <v>278</v>
      </c>
      <c r="D329" t="s" s="363">
        <v>279</v>
      </c>
      <c r="E329" t="s" s="364">
        <v>280</v>
      </c>
      <c r="F329" t="s" s="364">
        <v>100</v>
      </c>
      <c r="G329" s="249">
        <v>391.75</v>
      </c>
      <c r="H329" t="s" s="398">
        <v>281</v>
      </c>
      <c r="I329" s="251">
        <v>0.379433402698216</v>
      </c>
      <c r="J329" s="252"/>
      <c r="K329" t="s" s="253">
        <v>100</v>
      </c>
      <c r="L329" s="254"/>
      <c r="M329" s="255">
        <f>_xlfn.IFERROR(L329*G329,0)</f>
        <v>0</v>
      </c>
      <c r="N329" s="256"/>
      <c r="O329" t="s" s="258">
        <v>208</v>
      </c>
      <c r="P329" s="432">
        <v>0</v>
      </c>
      <c r="Q329" t="s" s="258">
        <v>282</v>
      </c>
      <c r="R329" t="s" s="258">
        <v>283</v>
      </c>
      <c r="S329" t="s" s="364">
        <v>284</v>
      </c>
      <c r="T329" t="s" s="364">
        <v>285</v>
      </c>
      <c r="U329" t="s" s="258">
        <v>247</v>
      </c>
      <c r="V329" s="256"/>
      <c r="W329" t="s" s="440">
        <v>286</v>
      </c>
      <c r="X329" t="s" s="441"/>
      <c r="Y329" t="s" s="441">
        <v>286</v>
      </c>
      <c r="Z329" t="s" s="442"/>
      <c r="AA329" s="230"/>
    </row>
    <row r="330" ht="17.65" customHeight="1">
      <c r="A330" s="213"/>
      <c r="B330" t="s" s="231">
        <v>287</v>
      </c>
      <c r="C330" s="232"/>
      <c r="D330" s="233"/>
      <c r="E330" s="234"/>
      <c r="F330" s="235"/>
      <c r="G330" s="236"/>
      <c r="H330" s="236"/>
      <c r="I330" s="237"/>
      <c r="J330" s="238"/>
      <c r="K330" s="284"/>
      <c r="L330" s="437"/>
      <c r="M330" s="240"/>
      <c r="N330" s="241"/>
      <c r="O330" s="235"/>
      <c r="P330" s="235"/>
      <c r="Q330" s="235"/>
      <c r="R330" s="235"/>
      <c r="S330" s="235"/>
      <c r="T330" s="235"/>
      <c r="U330" s="235"/>
      <c r="V330" s="18"/>
      <c r="W330" s="397"/>
      <c r="X330" s="397"/>
      <c r="Y330" s="397"/>
      <c r="Z330" s="438"/>
      <c r="AA330" s="244"/>
    </row>
    <row r="331" ht="65" customHeight="1">
      <c r="A331" s="213"/>
      <c r="B331" s="439">
        <v>902</v>
      </c>
      <c r="C331" t="s" s="246">
        <v>288</v>
      </c>
      <c r="D331" t="s" s="363">
        <v>289</v>
      </c>
      <c r="E331" t="s" s="364">
        <v>290</v>
      </c>
      <c r="F331" t="s" s="364">
        <v>100</v>
      </c>
      <c r="G331" s="249">
        <v>119.677083319680</v>
      </c>
      <c r="H331" t="s" s="398">
        <v>291</v>
      </c>
      <c r="I331" s="251">
        <v>0.344518935190492</v>
      </c>
      <c r="J331" s="252"/>
      <c r="K331" t="s" s="253">
        <v>100</v>
      </c>
      <c r="L331" s="254"/>
      <c r="M331" s="255">
        <f>_xlfn.IFERROR(L331*G331,0)</f>
        <v>0</v>
      </c>
      <c r="N331" s="256"/>
      <c r="O331" t="s" s="258">
        <v>211</v>
      </c>
      <c r="P331" s="432">
        <v>0</v>
      </c>
      <c r="Q331" t="s" s="258">
        <v>282</v>
      </c>
      <c r="R331" t="s" s="258">
        <v>283</v>
      </c>
      <c r="S331" t="s" s="364">
        <v>292</v>
      </c>
      <c r="T331" t="s" s="364"/>
      <c r="U331" t="s" s="258"/>
      <c r="V331" s="256"/>
      <c r="W331" t="s" s="440">
        <v>286</v>
      </c>
      <c r="X331" t="s" s="441"/>
      <c r="Y331" t="s" s="441">
        <v>286</v>
      </c>
      <c r="Z331" t="s" s="442"/>
      <c r="AA331" s="230"/>
    </row>
    <row r="332" ht="65" customHeight="1">
      <c r="A332" s="213"/>
      <c r="B332" s="439">
        <v>903</v>
      </c>
      <c r="C332" t="s" s="246">
        <v>293</v>
      </c>
      <c r="D332" t="s" s="363">
        <v>294</v>
      </c>
      <c r="E332" t="s" s="364">
        <v>295</v>
      </c>
      <c r="F332" t="s" s="364">
        <v>100</v>
      </c>
      <c r="G332" s="249">
        <v>148.6291310832</v>
      </c>
      <c r="H332" t="s" s="398">
        <v>296</v>
      </c>
      <c r="I332" s="251">
        <v>0.433685240640461</v>
      </c>
      <c r="J332" s="252"/>
      <c r="K332" t="s" s="253">
        <v>100</v>
      </c>
      <c r="L332" s="254"/>
      <c r="M332" s="255">
        <f>_xlfn.IFERROR(L332*G332,0)</f>
        <v>0</v>
      </c>
      <c r="N332" s="256"/>
      <c r="O332" t="s" s="258">
        <v>211</v>
      </c>
      <c r="P332" s="432">
        <v>0</v>
      </c>
      <c r="Q332" t="s" s="258">
        <v>282</v>
      </c>
      <c r="R332" t="s" s="258">
        <v>283</v>
      </c>
      <c r="S332" t="s" s="364">
        <v>284</v>
      </c>
      <c r="T332" t="s" s="364">
        <v>297</v>
      </c>
      <c r="U332" t="s" s="258"/>
      <c r="V332" s="256"/>
      <c r="W332" t="s" s="440">
        <v>286</v>
      </c>
      <c r="X332" t="s" s="441"/>
      <c r="Y332" t="s" s="441">
        <v>286</v>
      </c>
      <c r="Z332" t="s" s="442"/>
      <c r="AA332" s="230"/>
    </row>
    <row r="333" ht="65" customHeight="1">
      <c r="A333" s="213"/>
      <c r="B333" s="439">
        <v>904</v>
      </c>
      <c r="C333" t="s" s="246">
        <v>298</v>
      </c>
      <c r="D333" t="s" s="363">
        <v>299</v>
      </c>
      <c r="E333" t="s" s="364">
        <v>280</v>
      </c>
      <c r="F333" t="s" s="364">
        <v>100</v>
      </c>
      <c r="G333" s="249">
        <v>352.551905956080</v>
      </c>
      <c r="H333" t="s" s="398">
        <v>300</v>
      </c>
      <c r="I333" s="251">
        <v>0.351093671090292</v>
      </c>
      <c r="J333" s="252"/>
      <c r="K333" t="s" s="253">
        <v>100</v>
      </c>
      <c r="L333" s="254"/>
      <c r="M333" s="255">
        <f>_xlfn.IFERROR(L333*G333,0)</f>
        <v>0</v>
      </c>
      <c r="N333" s="256"/>
      <c r="O333" t="s" s="258">
        <v>211</v>
      </c>
      <c r="P333" s="432">
        <v>0</v>
      </c>
      <c r="Q333" t="s" s="258">
        <v>282</v>
      </c>
      <c r="R333" t="s" s="258">
        <v>283</v>
      </c>
      <c r="S333" t="s" s="364">
        <v>284</v>
      </c>
      <c r="T333" t="s" s="364">
        <v>285</v>
      </c>
      <c r="U333" t="s" s="258">
        <v>247</v>
      </c>
      <c r="V333" s="256"/>
      <c r="W333" t="s" s="440">
        <v>286</v>
      </c>
      <c r="X333" t="s" s="441"/>
      <c r="Y333" t="s" s="441">
        <v>286</v>
      </c>
      <c r="Z333" t="s" s="442"/>
      <c r="AA333" s="230"/>
    </row>
    <row r="334" ht="17.65" customHeight="1">
      <c r="A334" s="213"/>
      <c r="B334" t="s" s="231">
        <v>301</v>
      </c>
      <c r="C334" s="232"/>
      <c r="D334" s="233"/>
      <c r="E334" s="234"/>
      <c r="F334" s="235"/>
      <c r="G334" s="236"/>
      <c r="H334" s="236"/>
      <c r="I334" s="237"/>
      <c r="J334" s="238"/>
      <c r="K334" s="284"/>
      <c r="L334" s="437"/>
      <c r="M334" s="240"/>
      <c r="N334" s="241"/>
      <c r="O334" s="235"/>
      <c r="P334" s="235"/>
      <c r="Q334" s="235"/>
      <c r="R334" s="235"/>
      <c r="S334" s="235"/>
      <c r="T334" s="235"/>
      <c r="U334" s="235"/>
      <c r="V334" s="18"/>
      <c r="W334" s="397"/>
      <c r="X334" s="397"/>
      <c r="Y334" s="397"/>
      <c r="Z334" s="438"/>
      <c r="AA334" s="244"/>
    </row>
    <row r="335" ht="65" customHeight="1">
      <c r="A335" s="213"/>
      <c r="B335" s="439">
        <v>905</v>
      </c>
      <c r="C335" t="s" s="246">
        <v>302</v>
      </c>
      <c r="D335" t="s" s="363">
        <v>303</v>
      </c>
      <c r="E335" t="s" s="364">
        <v>304</v>
      </c>
      <c r="F335" t="s" s="364">
        <v>100</v>
      </c>
      <c r="G335" s="249">
        <v>59.4171756773353</v>
      </c>
      <c r="H335" s="249">
        <v>14.5630332542489</v>
      </c>
      <c r="I335" s="251">
        <v>0.443314238681451</v>
      </c>
      <c r="J335" s="252"/>
      <c r="K335" t="s" s="253">
        <v>100</v>
      </c>
      <c r="L335" s="254"/>
      <c r="M335" s="255">
        <f>_xlfn.IFERROR(L335*G335,0)</f>
        <v>0</v>
      </c>
      <c r="N335" s="256"/>
      <c r="O335" t="s" s="258">
        <v>226</v>
      </c>
      <c r="P335" s="432">
        <v>0</v>
      </c>
      <c r="Q335" t="s" s="258">
        <v>282</v>
      </c>
      <c r="R335" t="s" s="258">
        <v>305</v>
      </c>
      <c r="S335" t="s" s="364">
        <v>306</v>
      </c>
      <c r="T335" t="s" s="364">
        <v>307</v>
      </c>
      <c r="U335" t="s" s="258"/>
      <c r="V335" s="256"/>
      <c r="W335" t="s" s="440">
        <v>286</v>
      </c>
      <c r="X335" t="s" s="441"/>
      <c r="Y335" t="s" s="441">
        <v>286</v>
      </c>
      <c r="Z335" t="s" s="442"/>
      <c r="AA335" s="230"/>
    </row>
    <row r="336" ht="65" customHeight="1">
      <c r="A336" s="213"/>
      <c r="B336" s="439">
        <v>906</v>
      </c>
      <c r="C336" t="s" s="246">
        <v>308</v>
      </c>
      <c r="D336" t="s" s="363">
        <v>309</v>
      </c>
      <c r="E336" t="s" s="364">
        <v>310</v>
      </c>
      <c r="F336" t="s" s="364">
        <v>100</v>
      </c>
      <c r="G336" s="249">
        <v>67.0946367729</v>
      </c>
      <c r="H336" s="249">
        <v>10.1658540565</v>
      </c>
      <c r="I336" s="251">
        <v>0.3930805988155</v>
      </c>
      <c r="J336" s="252"/>
      <c r="K336" s="253"/>
      <c r="L336" s="254"/>
      <c r="M336" s="255">
        <f>_xlfn.IFERROR(L336*G336,0)</f>
        <v>0</v>
      </c>
      <c r="N336" s="256"/>
      <c r="O336" t="s" s="258">
        <v>226</v>
      </c>
      <c r="P336" s="432">
        <v>0</v>
      </c>
      <c r="Q336" t="s" s="258">
        <v>282</v>
      </c>
      <c r="R336" t="s" s="258">
        <v>305</v>
      </c>
      <c r="S336" t="s" s="364">
        <v>306</v>
      </c>
      <c r="T336" t="s" s="364">
        <v>307</v>
      </c>
      <c r="U336" t="s" s="258"/>
      <c r="V336" s="256"/>
      <c r="W336" t="s" s="440">
        <v>286</v>
      </c>
      <c r="X336" t="s" s="441"/>
      <c r="Y336" t="s" s="441">
        <v>286</v>
      </c>
      <c r="Z336" t="s" s="442"/>
      <c r="AA336" s="230"/>
    </row>
    <row r="337" ht="17.65" customHeight="1">
      <c r="A337" s="213"/>
      <c r="B337" t="s" s="231">
        <v>311</v>
      </c>
      <c r="C337" s="325"/>
      <c r="D337" s="326"/>
      <c r="E337" s="291"/>
      <c r="F337" s="287"/>
      <c r="G337" s="281"/>
      <c r="H337" s="281"/>
      <c r="I337" s="282"/>
      <c r="J337" s="283"/>
      <c r="K337" s="295"/>
      <c r="L337" s="401"/>
      <c r="M337" s="285"/>
      <c r="N337" s="18"/>
      <c r="O337" s="286"/>
      <c r="P337" s="286"/>
      <c r="Q337" s="286"/>
      <c r="R337" s="286"/>
      <c r="S337" s="287"/>
      <c r="T337" s="287"/>
      <c r="U337" s="287"/>
      <c r="V337" s="18"/>
      <c r="W337" s="397"/>
      <c r="X337" s="397"/>
      <c r="Y337" s="397"/>
      <c r="Z337" s="438"/>
      <c r="AA337" s="244"/>
    </row>
    <row r="338" ht="65" customHeight="1">
      <c r="A338" s="213"/>
      <c r="B338" s="439">
        <v>907</v>
      </c>
      <c r="C338" t="s" s="246">
        <v>312</v>
      </c>
      <c r="D338" t="s" s="363">
        <v>313</v>
      </c>
      <c r="E338" t="s" s="364">
        <v>310</v>
      </c>
      <c r="F338" t="s" s="364">
        <v>100</v>
      </c>
      <c r="G338" s="249">
        <v>61.436333145</v>
      </c>
      <c r="H338" s="249">
        <v>9.308535324999999</v>
      </c>
      <c r="I338" s="251">
        <v>0.393187528672778</v>
      </c>
      <c r="J338" s="252"/>
      <c r="K338" t="s" s="253">
        <v>100</v>
      </c>
      <c r="L338" s="254"/>
      <c r="M338" s="255">
        <f>_xlfn.IFERROR(L338*G338,0)</f>
        <v>0</v>
      </c>
      <c r="N338" s="256"/>
      <c r="O338" t="s" s="258">
        <v>237</v>
      </c>
      <c r="P338" s="432">
        <v>0</v>
      </c>
      <c r="Q338" t="s" s="258">
        <v>282</v>
      </c>
      <c r="R338" t="s" s="258">
        <v>305</v>
      </c>
      <c r="S338" t="s" s="364">
        <v>306</v>
      </c>
      <c r="T338" t="s" s="364"/>
      <c r="U338" t="s" s="258"/>
      <c r="V338" s="256"/>
      <c r="W338" t="s" s="440">
        <v>286</v>
      </c>
      <c r="X338" t="s" s="441"/>
      <c r="Y338" t="s" s="441">
        <v>286</v>
      </c>
      <c r="Z338" t="s" s="442"/>
      <c r="AA338" s="230"/>
    </row>
    <row r="339" ht="17.65" customHeight="1">
      <c r="A339" s="213"/>
      <c r="B339" t="s" s="231">
        <v>314</v>
      </c>
      <c r="C339" s="325"/>
      <c r="D339" s="326"/>
      <c r="E339" s="291"/>
      <c r="F339" s="287"/>
      <c r="G339" s="281"/>
      <c r="H339" s="281"/>
      <c r="I339" s="282"/>
      <c r="J339" s="283"/>
      <c r="K339" s="295"/>
      <c r="L339" s="401"/>
      <c r="M339" s="285"/>
      <c r="N339" s="18"/>
      <c r="O339" s="286"/>
      <c r="P339" s="286"/>
      <c r="Q339" s="286"/>
      <c r="R339" s="286"/>
      <c r="S339" s="287"/>
      <c r="T339" s="287"/>
      <c r="U339" s="287"/>
      <c r="V339" s="18"/>
      <c r="W339" s="397"/>
      <c r="X339" s="397"/>
      <c r="Y339" s="397"/>
      <c r="Z339" s="438"/>
      <c r="AA339" s="244"/>
    </row>
    <row r="340" ht="65" customHeight="1">
      <c r="A340" s="213"/>
      <c r="B340" s="439">
        <v>908</v>
      </c>
      <c r="C340" t="s" s="246">
        <v>315</v>
      </c>
      <c r="D340" t="s" s="363">
        <v>316</v>
      </c>
      <c r="E340" t="s" s="364">
        <v>280</v>
      </c>
      <c r="F340" t="s" s="364">
        <v>100</v>
      </c>
      <c r="G340" s="249">
        <v>269.319262932</v>
      </c>
      <c r="H340" t="s" s="398">
        <v>317</v>
      </c>
      <c r="I340" s="251">
        <v>0.328898366331728</v>
      </c>
      <c r="J340" s="252"/>
      <c r="K340" t="s" s="253">
        <v>100</v>
      </c>
      <c r="L340" s="254"/>
      <c r="M340" s="255">
        <f>_xlfn.IFERROR(L340*G340,0)</f>
        <v>0</v>
      </c>
      <c r="N340" s="256"/>
      <c r="O340" t="s" s="258">
        <v>208</v>
      </c>
      <c r="P340" s="432">
        <v>0</v>
      </c>
      <c r="Q340" t="s" s="258">
        <v>282</v>
      </c>
      <c r="R340" t="s" s="258">
        <v>318</v>
      </c>
      <c r="S340" t="s" s="364">
        <v>319</v>
      </c>
      <c r="T340" t="s" s="364"/>
      <c r="U340" t="s" s="258">
        <v>247</v>
      </c>
      <c r="V340" s="256"/>
      <c r="W340" t="s" s="440">
        <v>286</v>
      </c>
      <c r="X340" t="s" s="441"/>
      <c r="Y340" t="s" s="441">
        <v>286</v>
      </c>
      <c r="Z340" t="s" s="442"/>
      <c r="AA340" s="230"/>
    </row>
    <row r="341" ht="15" customHeight="1">
      <c r="A341" s="433"/>
      <c r="B341" s="443"/>
      <c r="C341" s="444"/>
      <c r="D341" s="445"/>
      <c r="E341" s="444"/>
      <c r="F341" s="444"/>
      <c r="G341" s="446"/>
      <c r="H341" s="446"/>
      <c r="I341" s="447"/>
      <c r="J341" s="448"/>
      <c r="K341" s="284"/>
      <c r="L341" s="449"/>
      <c r="M341" s="450"/>
      <c r="N341" s="18"/>
      <c r="O341" s="451"/>
      <c r="P341" s="451"/>
      <c r="Q341" s="451"/>
      <c r="R341" s="451"/>
      <c r="S341" s="451"/>
      <c r="T341" s="451"/>
      <c r="U341" s="451"/>
      <c r="V341" s="18"/>
      <c r="W341" s="452"/>
      <c r="X341" s="452"/>
      <c r="Y341" s="452"/>
      <c r="Z341" s="452"/>
      <c r="AA341" s="176"/>
    </row>
    <row r="342" ht="26.75" customHeight="1">
      <c r="A342" s="213"/>
      <c r="B342" t="s" s="453">
        <v>320</v>
      </c>
      <c r="C342" s="454"/>
      <c r="D342" s="455"/>
      <c r="E342" s="455"/>
      <c r="F342" s="455"/>
      <c r="G342" s="456"/>
      <c r="H342" s="457"/>
      <c r="I342" s="458"/>
      <c r="J342" s="459"/>
      <c r="K342" s="460"/>
      <c r="L342" s="461"/>
      <c r="M342" s="462"/>
      <c r="N342" s="412"/>
      <c r="O342" s="463"/>
      <c r="P342" s="463"/>
      <c r="Q342" s="463"/>
      <c r="R342" s="463"/>
      <c r="S342" s="463"/>
      <c r="T342" s="463"/>
      <c r="U342" s="463"/>
      <c r="V342" s="110"/>
      <c r="W342" s="464"/>
      <c r="X342" s="464"/>
      <c r="Y342" s="464"/>
      <c r="Z342" s="464"/>
      <c r="AA342" s="176"/>
    </row>
    <row r="343" ht="26.75" customHeight="1">
      <c r="A343" s="433"/>
      <c r="B343" t="s" s="465">
        <v>321</v>
      </c>
      <c r="C343" s="466"/>
      <c r="D343" s="466"/>
      <c r="E343" s="466"/>
      <c r="F343" s="466"/>
      <c r="G343" s="466"/>
      <c r="H343" s="466"/>
      <c r="I343" s="466"/>
      <c r="J343" s="466"/>
      <c r="K343" s="467"/>
      <c r="L343" s="468"/>
      <c r="M343" s="469"/>
      <c r="N343" s="470"/>
      <c r="O343" s="470"/>
      <c r="P343" s="470"/>
      <c r="Q343" s="470"/>
      <c r="R343" s="470"/>
      <c r="S343" s="470"/>
      <c r="T343" s="470"/>
      <c r="U343" s="470"/>
      <c r="V343" s="470"/>
      <c r="W343" s="471"/>
      <c r="X343" s="471"/>
      <c r="Y343" s="471"/>
      <c r="Z343" s="471"/>
      <c r="AA343" s="176"/>
    </row>
    <row r="344" ht="26.75" customHeight="1">
      <c r="A344" s="213"/>
      <c r="B344" s="472"/>
      <c r="C344" s="164"/>
      <c r="D344" s="164"/>
      <c r="E344" s="164"/>
      <c r="F344" s="164"/>
      <c r="G344" s="164"/>
      <c r="H344" s="164"/>
      <c r="I344" s="164"/>
      <c r="J344" s="165"/>
      <c r="K344" s="473"/>
      <c r="L344" s="174"/>
      <c r="M344" s="474"/>
      <c r="N344" s="18"/>
      <c r="O344" s="18"/>
      <c r="P344" s="18"/>
      <c r="Q344" s="18"/>
      <c r="R344" s="18"/>
      <c r="S344" s="18"/>
      <c r="T344" s="18"/>
      <c r="U344" s="18"/>
      <c r="V344" s="18"/>
      <c r="W344" s="475"/>
      <c r="X344" s="475"/>
      <c r="Y344" s="475"/>
      <c r="Z344" s="475"/>
      <c r="AA344" s="176"/>
    </row>
    <row r="345" ht="26.75" customHeight="1">
      <c r="A345" s="213"/>
      <c r="B345" s="476"/>
      <c r="C345" s="175"/>
      <c r="D345" s="175"/>
      <c r="E345" s="175"/>
      <c r="F345" s="175"/>
      <c r="G345" s="175"/>
      <c r="H345" s="175"/>
      <c r="I345" s="175"/>
      <c r="J345" s="176"/>
      <c r="K345" s="473"/>
      <c r="L345" s="174"/>
      <c r="M345" s="474"/>
      <c r="N345" s="18"/>
      <c r="O345" s="18"/>
      <c r="P345" s="18"/>
      <c r="Q345" s="18"/>
      <c r="R345" s="18"/>
      <c r="S345" s="18"/>
      <c r="T345" s="18"/>
      <c r="U345" s="18"/>
      <c r="V345" s="18"/>
      <c r="W345" s="475"/>
      <c r="X345" s="475"/>
      <c r="Y345" s="475"/>
      <c r="Z345" s="475"/>
      <c r="AA345" s="176"/>
    </row>
    <row r="346" ht="26.75" customHeight="1">
      <c r="A346" s="213"/>
      <c r="B346" s="476"/>
      <c r="C346" s="175"/>
      <c r="D346" s="175"/>
      <c r="E346" s="175"/>
      <c r="F346" s="175"/>
      <c r="G346" s="175"/>
      <c r="H346" s="175"/>
      <c r="I346" s="175"/>
      <c r="J346" s="176"/>
      <c r="K346" s="473"/>
      <c r="L346" s="174"/>
      <c r="M346" s="474"/>
      <c r="N346" s="18"/>
      <c r="O346" s="18"/>
      <c r="P346" s="18"/>
      <c r="Q346" s="18"/>
      <c r="R346" s="18"/>
      <c r="S346" s="18"/>
      <c r="T346" s="18"/>
      <c r="U346" s="18"/>
      <c r="V346" s="18"/>
      <c r="W346" s="475"/>
      <c r="X346" s="475"/>
      <c r="Y346" s="475"/>
      <c r="Z346" s="475"/>
      <c r="AA346" s="176"/>
    </row>
    <row r="347" ht="26.75" customHeight="1">
      <c r="A347" s="213"/>
      <c r="B347" s="476"/>
      <c r="C347" s="175"/>
      <c r="D347" s="175"/>
      <c r="E347" s="175"/>
      <c r="F347" s="175"/>
      <c r="G347" s="175"/>
      <c r="H347" s="175"/>
      <c r="I347" s="175"/>
      <c r="J347" s="176"/>
      <c r="K347" s="473"/>
      <c r="L347" s="174"/>
      <c r="M347" s="474"/>
      <c r="N347" s="18"/>
      <c r="O347" s="18"/>
      <c r="P347" s="18"/>
      <c r="Q347" s="18"/>
      <c r="R347" s="18"/>
      <c r="S347" s="18"/>
      <c r="T347" s="18"/>
      <c r="U347" s="18"/>
      <c r="V347" s="18"/>
      <c r="W347" s="475"/>
      <c r="X347" s="475"/>
      <c r="Y347" s="475"/>
      <c r="Z347" s="475"/>
      <c r="AA347" s="176"/>
    </row>
    <row r="348" ht="26.75" customHeight="1">
      <c r="A348" s="213"/>
      <c r="B348" s="477"/>
      <c r="C348" s="206"/>
      <c r="D348" s="206"/>
      <c r="E348" s="206"/>
      <c r="F348" s="206"/>
      <c r="G348" s="206"/>
      <c r="H348" s="206"/>
      <c r="I348" s="206"/>
      <c r="J348" s="478"/>
      <c r="K348" s="473"/>
      <c r="L348" s="174"/>
      <c r="M348" s="474"/>
      <c r="N348" s="18"/>
      <c r="O348" s="18"/>
      <c r="P348" s="18"/>
      <c r="Q348" s="18"/>
      <c r="R348" s="18"/>
      <c r="S348" s="18"/>
      <c r="T348" s="18"/>
      <c r="U348" s="18"/>
      <c r="V348" s="18"/>
      <c r="W348" s="475"/>
      <c r="X348" s="475"/>
      <c r="Y348" s="475"/>
      <c r="Z348" s="475"/>
      <c r="AA348" s="176"/>
    </row>
    <row r="349" ht="26.75" customHeight="1">
      <c r="A349" s="479"/>
      <c r="B349" s="480"/>
      <c r="C349" s="481"/>
      <c r="D349" s="481"/>
      <c r="E349" s="481"/>
      <c r="F349" s="481"/>
      <c r="G349" s="482"/>
      <c r="H349" s="482"/>
      <c r="I349" s="481"/>
      <c r="J349" s="481"/>
      <c r="K349" s="483"/>
      <c r="L349" s="484"/>
      <c r="M349" s="485"/>
      <c r="N349" s="60"/>
      <c r="O349" s="60"/>
      <c r="P349" s="60"/>
      <c r="Q349" s="60"/>
      <c r="R349" s="60"/>
      <c r="S349" s="60"/>
      <c r="T349" s="60"/>
      <c r="U349" s="60"/>
      <c r="V349" s="60"/>
      <c r="W349" s="486"/>
      <c r="X349" s="486"/>
      <c r="Y349" s="486"/>
      <c r="Z349" s="486"/>
      <c r="AA349" s="478"/>
    </row>
  </sheetData>
  <mergeCells count="23">
    <mergeCell ref="B1:J1"/>
    <mergeCell ref="H8:I8"/>
    <mergeCell ref="B11:C11"/>
    <mergeCell ref="B343:J343"/>
    <mergeCell ref="B342:C342"/>
    <mergeCell ref="B346:J346"/>
    <mergeCell ref="B347:J347"/>
    <mergeCell ref="B348:J348"/>
    <mergeCell ref="B344:J344"/>
    <mergeCell ref="B345:J345"/>
    <mergeCell ref="B327:C327"/>
    <mergeCell ref="B32:C32"/>
    <mergeCell ref="B9:G9"/>
    <mergeCell ref="B3:F3"/>
    <mergeCell ref="V1:AA1"/>
    <mergeCell ref="I2:K2"/>
    <mergeCell ref="I3:K3"/>
    <mergeCell ref="I4:K4"/>
    <mergeCell ref="I5:K5"/>
    <mergeCell ref="I6:K6"/>
    <mergeCell ref="I7:K7"/>
    <mergeCell ref="J10:U10"/>
    <mergeCell ref="J9:U9"/>
  </mergeCells>
  <conditionalFormatting sqref="L3">
    <cfRule type="cellIs" dxfId="24" priority="1" operator="equal" stopIfTrue="1">
      <formula>0</formula>
    </cfRule>
  </conditionalFormatting>
  <conditionalFormatting sqref="L7">
    <cfRule type="cellIs" dxfId="25" priority="1" operator="lessThan" stopIfTrue="1">
      <formula>0</formula>
    </cfRule>
    <cfRule type="cellIs" dxfId="26" priority="2" operator="equal" stopIfTrue="1">
      <formula>150</formula>
    </cfRule>
  </conditionalFormatting>
  <conditionalFormatting sqref="M7 H11:H12 M11:N11 L12:N12 G13:J20 L13:M22 G21:I21 G22:H30 I23:J30 L23:M32 H31 N31:N32 H33 L33:N33 G34:J41 L34:M42 H42 N42 G43:J50 L43:M59 H51 G52:J59 H60 L60:M69 G61:J68 H69 G70:J77 L70:M78 L80:N80 G81:J100 L81:M100 L102:N102 G103:J122 L103:M122 L124:N124 G125:J144 L125:M144 L146:N146 G147:J166 L147:M190 N168 G169:J188 N190 G191:J210 L191:M234 N212 G213:J232 N234 G235:J254 L235:M278 N256 G257:J276 N278 G279:J298 L279:M298 L300:N301 H301 G302:J304 L302:M325 G305:G325 H306:J325 L327:N328 H328 G329:J329 L329:M330 H330 N330 G331:J333 L331:M334 H334 N334 G335:J336 L335:M338 H337 G338:J338 H339 L339:M340 G340:J340 G341 H342 L342:N342">
    <cfRule type="cellIs" dxfId="27" priority="1" operator="lessThan" stopIfTrue="1">
      <formula>0</formula>
    </cfRule>
  </conditionalFormatting>
  <conditionalFormatting sqref="D13:F21 D23:F30 D34:F41 D43:F50 D52:F59 D61:F68 D70:F77 D81:D100 D103:D122 D125:D144 D147:D166 D169:D188 D191:D210 D213:D232 D235:D254 D257:D276 D279:D298 D302:D304 D306:D325 D329 D331:D333 D335:D336 D338 D340">
    <cfRule type="cellIs" dxfId="28" priority="1" operator="equal" stopIfTrue="1">
      <formula>"noch nicht erstellt"</formula>
    </cfRule>
  </conditionalFormatting>
  <conditionalFormatting sqref="W13:Z21 W23:Z30 W34:Z41 W43:Z50 W52:Z59 W61:Z68 W70:Z78 W81:Z100 W103:Z122 W125:Z144 W147:Z166 W169:Z188 W191:Z210 W213:Z232 W235:Z254 W257:Z276 W279:Z298 W302:Z304 W306:Z325 W329:Z329 W331:Z333 W335:Z336 W338:Z338 W340:Z340">
    <cfRule type="cellIs" dxfId="29" priority="1" operator="equal" stopIfTrue="1">
      <formula>"noch nicht erstellt"</formula>
    </cfRule>
    <cfRule type="cellIs" dxfId="30" priority="2" operator="equal" stopIfTrue="1">
      <formula>"x"</formula>
    </cfRule>
    <cfRule type="cellIs" dxfId="31" priority="3" operator="equal" stopIfTrue="1">
      <formula>"EF"</formula>
    </cfRule>
    <cfRule type="notContainsBlanks" dxfId="32" priority="4" stopIfTrue="1">
      <formula>NOT(ISBLANK(W13))</formula>
    </cfRule>
  </conditionalFormatting>
  <conditionalFormatting sqref="W22:Z22 W33:Z33 W42:Z42 W51:Z51 W60:Z60 W69:Z69 X167:Z167 X189:Z189 X211:Z211 X233:Z233 X255:Z255 X277:Z277 W328:Z328 W330:Z330 W334:Z334 W337:Z337 W339:Z339">
    <cfRule type="cellIs" dxfId="33" priority="1" operator="equal" stopIfTrue="1">
      <formula>"X"</formula>
    </cfRule>
    <cfRule type="cellIs" dxfId="34" priority="2" operator="equal" stopIfTrue="1">
      <formula>"EF"</formula>
    </cfRule>
  </conditionalFormatting>
  <pageMargins left="0" right="0" top="0.138889" bottom="0.138889" header="0" footer="0"/>
  <pageSetup firstPageNumber="1" fitToHeight="1" fitToWidth="1" scale="67" useFirstPageNumber="0" orientation="portrait" pageOrder="downThenOver"/>
  <headerFooter>
    <oddHeader>&amp;C&amp;"Arial,Regular"&amp;10&amp;K000000Bestellliste</oddHeader>
    <oddFooter>&amp;L&amp;"Helvetica Neue Light,Regular"&amp;10&amp;K000000Liste vom: 12.04.2021&amp;R&amp;"Helvetica Neue Light,Regular"&amp;10&amp;K000000Lebensmittelkampagne, aktuelle Bestellliste, Seite &amp;P</oddFooter>
  </headerFooter>
</worksheet>
</file>

<file path=xl/worksheets/sheet3.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16384" width="10" customWidth="1"/>
  </cols>
  <sheetData/>
  <pageMargins left="1" right="1" top="1" bottom="1" header="0.25" footer="0.25"/>
  <pageSetup firstPageNumber="1" fitToHeight="1" fitToWidth="1" scale="100" useFirstPageNumber="0" orientation="portrait" pageOrder="downThenOver"/>
  <headerFooter>
    <oddFooter>&amp;C&amp;"Helvetica Neue,Regular"&amp;11&amp;K000000&amp;P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